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E\- 4 - Team Erhvervspulje\27 - Redesign af erhvervspuljen\Info og vejledning\Bilag til hjemmeside - pdf\Bilag til januar-åbning\"/>
    </mc:Choice>
  </mc:AlternateContent>
  <workbookProtection workbookAlgorithmName="SHA-512" workbookHashValue="nJDOlEaJ4bHmuwdaoC9ySD2CNk2vBrt9Nm+LQQ22gvFZwq1eBfBMu8p12czmXzFQ67OHHiM2b4z3P+07u5RU9A==" workbookSaltValue="yY7+HzIvaMiGM+l3j9PTHw==" workbookSpinCount="100000" lockStructure="1"/>
  <bookViews>
    <workbookView xWindow="0" yWindow="0" windowWidth="19200" windowHeight="8300"/>
  </bookViews>
  <sheets>
    <sheet name="Information" sheetId="1" r:id="rId1"/>
    <sheet name="1. Varmeforsyningsprojekter" sheetId="2" r:id="rId2"/>
    <sheet name="2. Varmeforsyningsprojekter " sheetId="9" r:id="rId3"/>
    <sheet name="3. Varmeforsyningsprojekter " sheetId="10" r:id="rId4"/>
    <sheet name="1. Belysningsprojekter " sheetId="8" r:id="rId5"/>
    <sheet name="2. Belysningsprojekter " sheetId="12" r:id="rId6"/>
    <sheet name="3. Belysningsprojekter " sheetId="11" r:id="rId7"/>
  </sheets>
  <externalReferences>
    <externalReference r:id="rId8"/>
    <externalReference r:id="rId9"/>
  </externalReferences>
  <definedNames>
    <definedName name="_ftn1" localSheetId="4">'1. Belysningsprojekter '!$H$54</definedName>
    <definedName name="_ftn1" localSheetId="5">'2. Belysningsprojekter '!$H$54</definedName>
    <definedName name="_ftn1" localSheetId="6">'3. Belysningsprojekter '!$H$54</definedName>
    <definedName name="_ftnref1" localSheetId="4">'1. Belysningsprojekter '!$H$44</definedName>
    <definedName name="_ftnref1" localSheetId="5">'2. Belysningsprojekter '!$H$44</definedName>
    <definedName name="_ftnref1" localSheetId="6">'3. Belysningsprojekter '!$H$44</definedName>
    <definedName name="data2" localSheetId="2">'2. Varmeforsyningsprojekter '!$Z$16:$AE$23</definedName>
    <definedName name="data2" localSheetId="3">'3. Varmeforsyningsprojekter '!$Z$16:$AE$23</definedName>
    <definedName name="data2">'1. Varmeforsyningsprojekter'!$Z$16:$AE$23</definedName>
    <definedName name="data3" localSheetId="4">'[1]3.Portalberegner-Varmeforsyning'!$Z$11:$AE$18</definedName>
    <definedName name="data3" localSheetId="5">'[1]3.Portalberegner-Varmeforsyning'!$Z$11:$AE$18</definedName>
    <definedName name="data3" localSheetId="2">'2. Varmeforsyningsprojekter '!$Z$11:$AE$18</definedName>
    <definedName name="data3" localSheetId="6">'[1]3.Portalberegner-Varmeforsyning'!$Z$11:$AE$18</definedName>
    <definedName name="data3" localSheetId="3">'3. Varmeforsyningsprojekter '!$Z$11:$AE$18</definedName>
    <definedName name="data3">'1. Varmeforsyningsprojekter'!$Z$11:$AE$18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2" l="1"/>
  <c r="C36" i="12"/>
  <c r="B38" i="12" s="1"/>
  <c r="C35" i="12"/>
  <c r="C34" i="12"/>
  <c r="C33" i="12"/>
  <c r="C31" i="12"/>
  <c r="E30" i="12"/>
  <c r="E18" i="12"/>
  <c r="B9" i="12"/>
  <c r="B39" i="11"/>
  <c r="B38" i="11"/>
  <c r="C36" i="11"/>
  <c r="C35" i="11"/>
  <c r="C34" i="11"/>
  <c r="C33" i="11"/>
  <c r="C31" i="11"/>
  <c r="E30" i="11"/>
  <c r="E18" i="11"/>
  <c r="B9" i="11"/>
  <c r="B35" i="10"/>
  <c r="C27" i="10"/>
  <c r="C26" i="10"/>
  <c r="C25" i="10"/>
  <c r="Z24" i="10"/>
  <c r="Z28" i="10" s="1"/>
  <c r="S24" i="10"/>
  <c r="S22" i="10"/>
  <c r="E22" i="10"/>
  <c r="E20" i="10"/>
  <c r="E19" i="10"/>
  <c r="AE18" i="10"/>
  <c r="AD18" i="10"/>
  <c r="AC18" i="10"/>
  <c r="AB18" i="10"/>
  <c r="AA18" i="10"/>
  <c r="Z18" i="10"/>
  <c r="AE17" i="10"/>
  <c r="AD17" i="10"/>
  <c r="AC17" i="10"/>
  <c r="AB17" i="10"/>
  <c r="AA17" i="10"/>
  <c r="Z17" i="10"/>
  <c r="E17" i="10"/>
  <c r="AE16" i="10"/>
  <c r="AD16" i="10"/>
  <c r="AC16" i="10"/>
  <c r="AB16" i="10"/>
  <c r="AA16" i="10"/>
  <c r="Z16" i="10"/>
  <c r="AE15" i="10"/>
  <c r="AD15" i="10"/>
  <c r="AC15" i="10"/>
  <c r="AB15" i="10"/>
  <c r="AA15" i="10"/>
  <c r="Z15" i="10"/>
  <c r="AE14" i="10"/>
  <c r="AD14" i="10"/>
  <c r="AC14" i="10"/>
  <c r="AB14" i="10"/>
  <c r="AA14" i="10"/>
  <c r="Z14" i="10"/>
  <c r="AE13" i="10"/>
  <c r="AD13" i="10"/>
  <c r="AC13" i="10"/>
  <c r="AB13" i="10"/>
  <c r="AA13" i="10"/>
  <c r="Z13" i="10"/>
  <c r="E13" i="10"/>
  <c r="AE12" i="10"/>
  <c r="AD12" i="10"/>
  <c r="AC12" i="10"/>
  <c r="AB12" i="10"/>
  <c r="AA12" i="10"/>
  <c r="Z12" i="10"/>
  <c r="B9" i="10"/>
  <c r="B35" i="9"/>
  <c r="C27" i="9"/>
  <c r="C26" i="9"/>
  <c r="C25" i="9"/>
  <c r="Z24" i="9"/>
  <c r="Z32" i="9" s="1"/>
  <c r="S24" i="9"/>
  <c r="S22" i="9"/>
  <c r="E22" i="9"/>
  <c r="E20" i="9"/>
  <c r="E19" i="9"/>
  <c r="AE18" i="9"/>
  <c r="AD18" i="9"/>
  <c r="AC18" i="9"/>
  <c r="AB18" i="9"/>
  <c r="AA18" i="9"/>
  <c r="Z18" i="9"/>
  <c r="AE17" i="9"/>
  <c r="AD17" i="9"/>
  <c r="AC17" i="9"/>
  <c r="AB17" i="9"/>
  <c r="AA17" i="9"/>
  <c r="Z17" i="9"/>
  <c r="E17" i="9"/>
  <c r="AE16" i="9"/>
  <c r="AD16" i="9"/>
  <c r="AC16" i="9"/>
  <c r="AB16" i="9"/>
  <c r="AA16" i="9"/>
  <c r="Z16" i="9"/>
  <c r="AE15" i="9"/>
  <c r="AD15" i="9"/>
  <c r="AC15" i="9"/>
  <c r="AB15" i="9"/>
  <c r="AA15" i="9"/>
  <c r="Z15" i="9"/>
  <c r="AE14" i="9"/>
  <c r="AD14" i="9"/>
  <c r="AC14" i="9"/>
  <c r="AB14" i="9"/>
  <c r="AA14" i="9"/>
  <c r="Z14" i="9"/>
  <c r="AE13" i="9"/>
  <c r="AD13" i="9"/>
  <c r="AC13" i="9"/>
  <c r="AB13" i="9"/>
  <c r="AA13" i="9"/>
  <c r="Z13" i="9"/>
  <c r="E13" i="9"/>
  <c r="AE12" i="9"/>
  <c r="AD12" i="9"/>
  <c r="AC12" i="9"/>
  <c r="AB12" i="9"/>
  <c r="AA12" i="9"/>
  <c r="Z12" i="9"/>
  <c r="B9" i="9"/>
  <c r="Z29" i="10" l="1"/>
  <c r="Z30" i="10"/>
  <c r="Z26" i="10"/>
  <c r="AB24" i="10" s="1"/>
  <c r="Z31" i="10"/>
  <c r="Z27" i="10"/>
  <c r="Z32" i="10"/>
  <c r="Z28" i="9"/>
  <c r="Z29" i="9"/>
  <c r="Z30" i="9"/>
  <c r="Z26" i="9"/>
  <c r="Z31" i="9"/>
  <c r="Z27" i="9"/>
  <c r="E13" i="2"/>
  <c r="C28" i="10" l="1"/>
  <c r="C31" i="10"/>
  <c r="E18" i="10"/>
  <c r="C29" i="10"/>
  <c r="B34" i="10" s="1"/>
  <c r="AB24" i="9"/>
  <c r="E18" i="9" s="1"/>
  <c r="C35" i="8"/>
  <c r="C31" i="8"/>
  <c r="C33" i="8" s="1"/>
  <c r="C29" i="9" l="1"/>
  <c r="B34" i="9" s="1"/>
  <c r="C28" i="9"/>
  <c r="C31" i="9"/>
  <c r="C34" i="8"/>
  <c r="C36" i="8" s="1"/>
  <c r="B9" i="8"/>
  <c r="B9" i="2"/>
  <c r="B39" i="8" l="1"/>
  <c r="E30" i="8"/>
  <c r="E18" i="8"/>
  <c r="B38" i="8" l="1"/>
  <c r="B35" i="2"/>
  <c r="C26" i="2"/>
  <c r="C25" i="2"/>
  <c r="Z24" i="2"/>
  <c r="Z28" i="2" s="1"/>
  <c r="S22" i="2"/>
  <c r="S24" i="2" s="1"/>
  <c r="E22" i="2"/>
  <c r="E20" i="2"/>
  <c r="E19" i="2"/>
  <c r="AE18" i="2"/>
  <c r="AD18" i="2"/>
  <c r="AC18" i="2"/>
  <c r="AB18" i="2"/>
  <c r="AA18" i="2"/>
  <c r="Z18" i="2"/>
  <c r="AE17" i="2"/>
  <c r="AD17" i="2"/>
  <c r="AC17" i="2"/>
  <c r="AB17" i="2"/>
  <c r="AA17" i="2"/>
  <c r="Z17" i="2"/>
  <c r="E17" i="2"/>
  <c r="AE16" i="2"/>
  <c r="AD16" i="2"/>
  <c r="AC16" i="2"/>
  <c r="AB16" i="2"/>
  <c r="AA16" i="2"/>
  <c r="Z16" i="2"/>
  <c r="AE15" i="2"/>
  <c r="AD15" i="2"/>
  <c r="AC15" i="2"/>
  <c r="AB15" i="2"/>
  <c r="AA15" i="2"/>
  <c r="Z15" i="2"/>
  <c r="AE14" i="2"/>
  <c r="AD14" i="2"/>
  <c r="AC14" i="2"/>
  <c r="AB14" i="2"/>
  <c r="AA14" i="2"/>
  <c r="Z14" i="2"/>
  <c r="AE13" i="2"/>
  <c r="AD13" i="2"/>
  <c r="AC13" i="2"/>
  <c r="AB13" i="2"/>
  <c r="AA13" i="2"/>
  <c r="Z13" i="2"/>
  <c r="AE12" i="2"/>
  <c r="AD12" i="2"/>
  <c r="AC12" i="2"/>
  <c r="AB12" i="2"/>
  <c r="AA12" i="2"/>
  <c r="Z12" i="2"/>
  <c r="C27" i="2" l="1"/>
  <c r="Z29" i="2"/>
  <c r="Z30" i="2"/>
  <c r="Z26" i="2"/>
  <c r="Z27" i="2"/>
  <c r="Z32" i="2"/>
  <c r="Z31" i="2"/>
  <c r="AB24" i="2" l="1"/>
  <c r="C28" i="2" s="1"/>
  <c r="E18" i="2" l="1"/>
  <c r="C31" i="2"/>
  <c r="C29" i="2"/>
  <c r="B34" i="2" s="1"/>
</calcChain>
</file>

<file path=xl/sharedStrings.xml><?xml version="1.0" encoding="utf-8"?>
<sst xmlns="http://schemas.openxmlformats.org/spreadsheetml/2006/main" count="349" uniqueCount="102">
  <si>
    <t>Vælg fra listen om dit projekt er omfattet portalberegneren →</t>
  </si>
  <si>
    <t>Ja</t>
  </si>
  <si>
    <t>Generelle oplysninger om projektet</t>
  </si>
  <si>
    <t>Opvarmningsform i før-sit</t>
  </si>
  <si>
    <t>Virkningsgrad</t>
  </si>
  <si>
    <t>Brændselstype</t>
  </si>
  <si>
    <t>Brændværdier</t>
  </si>
  <si>
    <t>Oliekedel</t>
  </si>
  <si>
    <t>Naturgaskedel</t>
  </si>
  <si>
    <t>Træpillekedel</t>
  </si>
  <si>
    <t>Oliekaloriferer</t>
  </si>
  <si>
    <t>Naturgaskaloriferer</t>
  </si>
  <si>
    <t>Træfliskedel</t>
  </si>
  <si>
    <t>Gas-/dieselolie</t>
  </si>
  <si>
    <t>Anslået investering [kr.]</t>
  </si>
  <si>
    <t>Naturgas</t>
  </si>
  <si>
    <t>Træpiller/træbriketter</t>
  </si>
  <si>
    <t xml:space="preserve">Type af opvarmningsform i før-situation </t>
  </si>
  <si>
    <t>Brændselsforbrug i før-situationen</t>
  </si>
  <si>
    <t>3000 - 4999</t>
  </si>
  <si>
    <t>Bolig beregninger</t>
  </si>
  <si>
    <t>Går noget af brændelsforbruget til opvarmning af bygning der benyttes til beboelse?</t>
  </si>
  <si>
    <r>
      <t>Angiv areal [m</t>
    </r>
    <r>
      <rPr>
        <vertAlign val="superscript"/>
        <sz val="11"/>
        <color theme="1"/>
        <rFont val="Calibri"/>
        <family val="2"/>
        <scheme val="minor"/>
      </rPr>
      <t>2</t>
    </r>
    <r>
      <rPr>
        <sz val="11"/>
        <color theme="1"/>
        <rFont val="Calibri"/>
        <family val="2"/>
        <scheme val="minor"/>
      </rPr>
      <t>] af bygningen anvendt til beboelse</t>
    </r>
  </si>
  <si>
    <t>Nej</t>
  </si>
  <si>
    <t>Varmekilde i efter-situation</t>
  </si>
  <si>
    <t>Nøgletal</t>
  </si>
  <si>
    <t>kwh/m2</t>
  </si>
  <si>
    <t>Varmetype - Match</t>
  </si>
  <si>
    <t>Result</t>
  </si>
  <si>
    <t>Energitype i før-situationen</t>
  </si>
  <si>
    <t>Reference værdier</t>
  </si>
  <si>
    <t>Energitype i efter-situationen</t>
  </si>
  <si>
    <t>Varmekilder i efter-situationen</t>
  </si>
  <si>
    <t>virkningsgrad</t>
  </si>
  <si>
    <t>Brændselstyper</t>
  </si>
  <si>
    <t>Energiforbrug i før-situation [MWh/år]</t>
  </si>
  <si>
    <t>Varmepumpe</t>
  </si>
  <si>
    <t>Elektricitet</t>
  </si>
  <si>
    <t>Energiforbrug i efter-situation [MWh/år]</t>
  </si>
  <si>
    <t xml:space="preserve">Fjernvarme </t>
  </si>
  <si>
    <t>Fjernvarme</t>
  </si>
  <si>
    <t>Energibesparelsen [MWh/år]</t>
  </si>
  <si>
    <t>Træ og træaffald</t>
  </si>
  <si>
    <t>Investeringsomkostninger korrigeret for beboelse [kr.]</t>
  </si>
  <si>
    <t>Brændselsforbrug - Olie/Gas</t>
  </si>
  <si>
    <t>Brændselsforbrug (L, Nm3, kg)</t>
  </si>
  <si>
    <t>1000 - 2999</t>
  </si>
  <si>
    <t>5000 - 6999</t>
  </si>
  <si>
    <t>7000- 8999</t>
  </si>
  <si>
    <t>9000 - 10999</t>
  </si>
  <si>
    <t>11000 - 12999</t>
  </si>
  <si>
    <t>13000 - 15000</t>
  </si>
  <si>
    <t>Brændselsforbrug - træpiller</t>
  </si>
  <si>
    <t>3000 - 13999</t>
  </si>
  <si>
    <t>14000 - 16999</t>
  </si>
  <si>
    <t>17000 - 19999</t>
  </si>
  <si>
    <t>20000 - 22999</t>
  </si>
  <si>
    <t>23000 - 25999</t>
  </si>
  <si>
    <t>26000 - 28999</t>
  </si>
  <si>
    <t>29000 - 32000</t>
  </si>
  <si>
    <t>Nm3</t>
  </si>
  <si>
    <t>Liter</t>
  </si>
  <si>
    <t>Kg</t>
  </si>
  <si>
    <t>Beregner til udskiftning af mindre brændselskedler og kaloriferer</t>
  </si>
  <si>
    <t>Version 1</t>
  </si>
  <si>
    <t>Før-situationen</t>
  </si>
  <si>
    <t>Lyskildetyper</t>
  </si>
  <si>
    <t xml:space="preserve">Antal </t>
  </si>
  <si>
    <t>Effekt pr. lyskilde [W]</t>
  </si>
  <si>
    <t>Drifttider</t>
  </si>
  <si>
    <t>Lyskildetype 1 - udfyld denne først</t>
  </si>
  <si>
    <t>Lyskildetype 2</t>
  </si>
  <si>
    <t>Kontorer</t>
  </si>
  <si>
    <t>Lyskildetype 3</t>
  </si>
  <si>
    <t>Stalde</t>
  </si>
  <si>
    <t>Lyskildetype 4</t>
  </si>
  <si>
    <t>Fødevarebutikker</t>
  </si>
  <si>
    <t>Lyskildetype 5</t>
  </si>
  <si>
    <t>Butikker (undtagen fødevarebutikker)</t>
  </si>
  <si>
    <t>Udendørsbelysning</t>
  </si>
  <si>
    <t>1 holdskifte</t>
  </si>
  <si>
    <t>Valg af branchekategori eller anvendelsesområde</t>
  </si>
  <si>
    <t>2 holdskift</t>
  </si>
  <si>
    <t>Brugstid</t>
  </si>
  <si>
    <t xml:space="preserve">Restauranter og cafeer </t>
  </si>
  <si>
    <t xml:space="preserve">Konstant drift </t>
  </si>
  <si>
    <t>Spoletab</t>
  </si>
  <si>
    <t>Besparelsespotentiale</t>
  </si>
  <si>
    <t>Energibesparelsen (MWh/år)</t>
  </si>
  <si>
    <t>Beregner til udskiftning af almen belysning</t>
  </si>
  <si>
    <t>Vejledning til udfyldelse af beregner til udskiftning af almen belysning</t>
  </si>
  <si>
    <t>Vejledning til udfyldelse af beregner til udskiftning af mindre brændselskedler og kaloriferer</t>
  </si>
  <si>
    <t>Lyskildetype 6</t>
  </si>
  <si>
    <t>Lyskildetype 7</t>
  </si>
  <si>
    <t>Lyskildetype 8</t>
  </si>
  <si>
    <t>Lyskildetype 9</t>
  </si>
  <si>
    <t>Lyskildetype 10</t>
  </si>
  <si>
    <t>Vælg fra listen om dit projekt er omfattet beregneren →</t>
  </si>
  <si>
    <r>
      <rPr>
        <b/>
        <sz val="11"/>
        <color theme="1"/>
        <rFont val="Calibri"/>
        <family val="2"/>
        <scheme val="minor"/>
      </rPr>
      <t>Hvornår kan jeg bruge excelarket</t>
    </r>
    <r>
      <rPr>
        <b/>
        <sz val="12"/>
        <color theme="1"/>
        <rFont val="Calibri"/>
        <family val="2"/>
        <scheme val="minor"/>
      </rPr>
      <t>?</t>
    </r>
    <r>
      <rPr>
        <b/>
        <sz val="11"/>
        <color theme="1"/>
        <rFont val="Calibri"/>
        <family val="2"/>
        <scheme val="minor"/>
      </rPr>
      <t xml:space="preserve">
</t>
    </r>
    <r>
      <rPr>
        <sz val="11"/>
        <color theme="1"/>
        <rFont val="Calibri"/>
        <family val="2"/>
        <scheme val="minor"/>
      </rPr>
      <t xml:space="preserve">Excelarket er en kopi af beregner til udskiftning af mindre brændselskedler på ansøgningsportalen. Den kan benyttes, hvis du ønsker at søge om udskiftning af mere end en kedel/ kalorifer med forbrug under 32.000 kg træpiller, 15.000 L olie og 15.000 Nm3 naturgas i samme ansøgning. Bemærk, hvis du har flere kedler/ kalorifer skal du altid udfylde den ene  i beregneren på ansøgningsportalen. 
</t>
    </r>
    <r>
      <rPr>
        <b/>
        <sz val="11"/>
        <color theme="1"/>
        <rFont val="Calibri"/>
        <family val="2"/>
        <scheme val="minor"/>
      </rPr>
      <t xml:space="preserve">Hvordan beregnes mit energiforbrug?
</t>
    </r>
    <r>
      <rPr>
        <sz val="11"/>
        <color theme="1"/>
        <rFont val="Calibri"/>
        <family val="2"/>
        <scheme val="minor"/>
      </rPr>
      <t xml:space="preserve">Hvis du svarer ja til, at dit projekt er omfattet af beregneren, vil der udløses nogle felter som skal udfyldes, og nogle felter som indeholder beregninger. Du skal udfylde alle de påkrævede felter med grønt, før der foretages beregninger. </t>
    </r>
    <r>
      <rPr>
        <b/>
        <sz val="11"/>
        <color theme="1"/>
        <rFont val="Calibri"/>
        <family val="2"/>
        <scheme val="minor"/>
      </rPr>
      <t xml:space="preserve">                                                                                                                                                                                                                                                                         </t>
    </r>
    <r>
      <rPr>
        <sz val="11"/>
        <color theme="1"/>
        <rFont val="Calibri"/>
        <family val="2"/>
        <scheme val="minor"/>
      </rPr>
      <t xml:space="preserve">
                                                                                                                                                                                                                                           </t>
    </r>
    <r>
      <rPr>
        <b/>
        <sz val="12"/>
        <color theme="1"/>
        <rFont val="Calibri"/>
        <family val="2"/>
        <scheme val="minor"/>
      </rPr>
      <t>Hvordan ansøger jeg?</t>
    </r>
    <r>
      <rPr>
        <sz val="11"/>
        <color theme="1"/>
        <rFont val="Calibri"/>
        <family val="2"/>
        <scheme val="minor"/>
      </rPr>
      <t xml:space="preserve">
Excelarket er ikke en ansøgning og beregner ikke dit tilskud for dig. Du skal udfylde ansøgningsskemaet på ansøgningsportalen. Her vil du også se, hvad du kan få i tilskud. Du skal indtaste energitype, energiforbrug. Hvis din varmekilde leverer energi til beboelse og erhverv skal du indskrive det korrigeret vesteringsomkostninger for beboelse. Hjælp til udfyldelse af ansøgningsskemaet se trin for trin guide. 
</t>
    </r>
    <r>
      <rPr>
        <b/>
        <sz val="11"/>
        <color theme="1"/>
        <rFont val="Calibri"/>
        <family val="2"/>
        <scheme val="minor"/>
      </rPr>
      <t/>
    </r>
  </si>
  <si>
    <r>
      <rPr>
        <b/>
        <sz val="12"/>
        <color theme="1"/>
        <rFont val="Calibri"/>
        <family val="2"/>
        <scheme val="minor"/>
      </rPr>
      <t xml:space="preserve">Hvilken dokumentation skal jeg bruge når jeg ansøger om tilskud? </t>
    </r>
    <r>
      <rPr>
        <sz val="11"/>
        <color theme="1"/>
        <rFont val="Calibri"/>
        <family val="2"/>
        <scheme val="minor"/>
      </rPr>
      <t xml:space="preserve">
Der er nogle dokumentationskrav for dit projekt, når du bruger beregneren for brændselskedler og kaloriferer. Dokumenterne skal vedhæftes din ansøgning som bilag 1 og 2. 
- Dit brændselsforbrug skal dokumenteres ved faktura eller udtræk fra en gasmåler og indsendes som Bilag 1 – Dokumentation af energiforbrug i før-situationen. Opgørelsen skal dække over 12 sammenhængende måneder eller 3 sammenhængende år forud for ansøgning og må maksimalt være 1 år gammel på ansøgningstidspunktet.
- Du skal også indsende et billede af den kedel/ kalorifer, du ønsker udskiftet, som Bilag 2 - Dokumentation af før-situationen.
- Et budget over de støtteberettigede investeringsomkostninger.                                                                                                                                 </t>
    </r>
    <r>
      <rPr>
        <u/>
        <sz val="11"/>
        <color theme="1"/>
        <rFont val="Calibri"/>
        <family val="2"/>
        <scheme val="minor"/>
      </rPr>
      <t>Husk</t>
    </r>
    <r>
      <rPr>
        <sz val="11"/>
        <color theme="1"/>
        <rFont val="Calibri"/>
        <family val="2"/>
        <scheme val="minor"/>
      </rPr>
      <t xml:space="preserve"> vedhæfte excelarket i din ansøgning, som dokumentation for beregninger
</t>
    </r>
    <r>
      <rPr>
        <b/>
        <sz val="12"/>
        <color theme="1"/>
        <rFont val="Calibri"/>
        <family val="2"/>
        <scheme val="minor"/>
      </rPr>
      <t>Hvad skal jeg dokumentere når jeg har udført projektet?</t>
    </r>
    <r>
      <rPr>
        <sz val="11"/>
        <color theme="1"/>
        <rFont val="Calibri"/>
        <family val="2"/>
        <scheme val="minor"/>
      </rPr>
      <t xml:space="preserve">
Når du har udført dit projekt, og du vil anmode om udbetaling, skal du dokumentere, at projektet er realiseret, og at det ikke blev påbegyndt inden du ansøgte.
 - Dato for påbegyndelse af projektet dokumenteres fx via ordrebekræftelse på bestilling af arbejdet. 
 - Du skal indsende faktura for det udførte arbejde.
 - Du skal dokumentere betaling af omkostningerne til projektet. Dette gøres fx via bankudskrift.
Yderligere information om regnskabsbilag kan findes i afsnit 4.2 i vejledning til ansøgning.</t>
    </r>
  </si>
  <si>
    <r>
      <t xml:space="preserve">
</t>
    </r>
    <r>
      <rPr>
        <b/>
        <sz val="12"/>
        <color theme="1"/>
        <rFont val="Calibri"/>
        <family val="2"/>
        <scheme val="minor"/>
      </rPr>
      <t xml:space="preserve">Hvilken dokumentation skal jeg bruge når jeg ansøger om tilskud? </t>
    </r>
    <r>
      <rPr>
        <sz val="11"/>
        <color theme="1"/>
        <rFont val="Calibri"/>
        <family val="2"/>
        <scheme val="minor"/>
      </rPr>
      <t xml:space="preserve">
Der er nogle dokumentationskrav for dit projekt, når du bruger beregneren for belysning. Dokumenterne skal vedhæftes din ansøgning som bilag 2. 
- Antal lyskilder dokumenteres med oversigtsbillede/plantegning eller et tilbud, hvor antallet af lyskilder er sandsynliggjort. 
- Effekten af lyskilderne i før-situationen dokumenteres ved nærbillede af lyskilden, datablad eller et tilbud, hvor effekt tydeligt fremgår.
- Drifttimerne skal kun dokumenteres, hvis du vælger toholdskifte eller konstant drift. I så fald skal det dokumenteres ved fx vagtplaner eller el-målinger. 
- Et budget over de støtteberettigede investeringsomkostninger.
</t>
    </r>
    <r>
      <rPr>
        <b/>
        <sz val="12"/>
        <color theme="1"/>
        <rFont val="Calibri"/>
        <family val="2"/>
        <scheme val="minor"/>
      </rPr>
      <t>Hvad skal jeg dokumentere når jeg har udført projektet?</t>
    </r>
    <r>
      <rPr>
        <sz val="11"/>
        <color theme="1"/>
        <rFont val="Calibri"/>
        <family val="2"/>
        <scheme val="minor"/>
      </rPr>
      <t xml:space="preserve">
Når du har udført dit projekt, og du vil anmode om udbetaling, skal du dokumentere, at projektet er realiseret, og at det ikke blev påbegyndt inden du ansøgte.
 - Dato for påbegyndelse af projektet dokumenteres fx via ordrebekræftelse på bestilling af arbejdet. 
 - Du skal indsende faktura på indkøb og installation af lyskilderne.
 - Du skal dokumentere betaling af omkostningerne til projektet. Dette gøres fx via bankudskrift.
Yderligere information om regnskabsbilag kan findes i afsnit 4.2 i vejledning til ansøgning.
</t>
    </r>
  </si>
  <si>
    <r>
      <rPr>
        <b/>
        <sz val="11"/>
        <color theme="1"/>
        <rFont val="Calibri"/>
        <family val="2"/>
        <scheme val="minor"/>
      </rPr>
      <t xml:space="preserve">Hvornår kan jeg benytte excelarket?
</t>
    </r>
    <r>
      <rPr>
        <sz val="11"/>
        <color theme="1"/>
        <rFont val="Calibri"/>
        <family val="2"/>
        <scheme val="minor"/>
      </rPr>
      <t xml:space="preserve">Ansøgningen indeholder flere belysningsprojekter.
Ansøgning indeholder flere adresser. Det er dog også muligt at udfylde det i ansøgningsskemaet, da et belysningsprojekt godt kan indeholde flere adresse, så længe det er det samme CVR-nummer, som betaler for investering og brugstiden er det samme på alle adresserne. I de tilfælde vil det i ansøgningsskemaet kun være antallet af forskellige lyskilder, som sætter begrænsningen.
Belysningsprojektet indeholder mere end 10 typer af lyskilder.
Belysningsprojektet indeholder forskellig brugstider 
Bemærk, beregneren for belysning kan kun benyttes, hvis du vil udskifte ældre almen belysning til LED-belysning                                                                                                                                        </t>
    </r>
    <r>
      <rPr>
        <b/>
        <sz val="11"/>
        <color theme="1"/>
        <rFont val="Calibri"/>
        <family val="2"/>
        <scheme val="minor"/>
      </rPr>
      <t xml:space="preserve">
                                                                                                                                                                                                                                                                                                                       </t>
    </r>
    <r>
      <rPr>
        <b/>
        <sz val="12"/>
        <color theme="1"/>
        <rFont val="Calibri"/>
        <family val="2"/>
        <scheme val="minor"/>
      </rPr>
      <t>Hvordan beregnes energiforbrug?</t>
    </r>
    <r>
      <rPr>
        <sz val="11"/>
        <color theme="1"/>
        <rFont val="Calibri"/>
        <family val="2"/>
        <scheme val="minor"/>
      </rPr>
      <t xml:space="preserve">
Hvis du svarer ja til, at dit projekt er omfattet af beregneren, vil der udløses nogle felter, som skal udfyldes, og nogle felter som indeholder beregninger. Du skal udfylde alle de påkrævede felter med grønt, før der foretages beregninger.                                                                                                                                                                                                                                  
                                                                                                                                                                                                                                                                                                                     </t>
    </r>
    <r>
      <rPr>
        <b/>
        <sz val="11"/>
        <color theme="1"/>
        <rFont val="Calibri"/>
        <family val="2"/>
        <scheme val="minor"/>
      </rPr>
      <t>Hvordan ansøger jeg?</t>
    </r>
    <r>
      <rPr>
        <sz val="11"/>
        <color theme="1"/>
        <rFont val="Calibri"/>
        <family val="2"/>
        <scheme val="minor"/>
      </rPr>
      <t xml:space="preserve">
Excelarket er ikke en ansøgning. Du skal udfylde ansøgningsskemaet på ansøgningsportalen. Her vil du også se, hvad du kan få i tilskud. Du skal indtaste levetidskategori (3.2 Udskiftning af belysning og HVAC), energitype før og efter (elektricitet), energiforbrug før og efter (se værdierne i felt 33CD og 34CD)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</si>
</sst>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 ;;"/>
    <numFmt numFmtId="165" formatCode="_-* #,##0_-;\-* #,##0_-;_-* &quot;-&quot;??_-;_-@_-"/>
    <numFmt numFmtId="166" formatCode="_-* #,##0.00\ _k_r_._-;\-* #,##0.00\ _k_r_._-;_-* &quot;-&quot;??\ _k_r_._-;_-@_-"/>
    <numFmt numFmtId="167" formatCode=";;;"/>
    <numFmt numFmtId="168" formatCode="0.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1"/>
      <color theme="1"/>
      <name val="Calibri"/>
      <family val="2"/>
    </font>
    <font>
      <sz val="14"/>
      <color theme="1"/>
      <name val="Calibri"/>
      <family val="2"/>
      <scheme val="minor"/>
    </font>
    <font>
      <vertAlign val="superscript"/>
      <sz val="11"/>
      <color theme="1"/>
      <name val="Calibri"/>
      <family val="2"/>
      <scheme val="minor"/>
    </font>
    <font>
      <sz val="12"/>
      <color theme="1"/>
      <name val="Calibri"/>
      <family val="2"/>
      <scheme val="minor"/>
    </font>
    <font>
      <sz val="10"/>
      <color rgb="FF000000"/>
      <name val="Segoe UI"/>
      <family val="2"/>
    </font>
    <font>
      <sz val="20"/>
      <color theme="1"/>
      <name val="Calibri"/>
      <family val="2"/>
      <scheme val="minor"/>
    </font>
    <font>
      <sz val="16"/>
      <color theme="1"/>
      <name val="Calibri"/>
      <family val="2"/>
      <scheme val="minor"/>
    </font>
    <font>
      <u/>
      <sz val="11"/>
      <color theme="10"/>
      <name val="Calibri"/>
      <family val="2"/>
      <scheme val="minor"/>
    </font>
    <font>
      <sz val="11"/>
      <name val="Times New Roman"/>
      <family val="1"/>
    </font>
    <font>
      <sz val="11"/>
      <name val="Calibri"/>
      <family val="2"/>
      <scheme val="minor"/>
    </font>
    <font>
      <u/>
      <sz val="11"/>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113">
    <xf numFmtId="0" fontId="0" fillId="0" borderId="0" xfId="0"/>
    <xf numFmtId="0" fontId="0" fillId="0" borderId="0" xfId="0" applyProtection="1">
      <protection hidden="1"/>
    </xf>
    <xf numFmtId="0" fontId="4" fillId="0" borderId="0" xfId="0" applyFont="1" applyAlignment="1" applyProtection="1">
      <protection hidden="1"/>
    </xf>
    <xf numFmtId="0" fontId="4" fillId="0" borderId="1" xfId="0" applyFont="1" applyBorder="1" applyAlignment="1" applyProtection="1">
      <alignment horizontal="center"/>
      <protection hidden="1"/>
    </xf>
    <xf numFmtId="0" fontId="4" fillId="0" borderId="0" xfId="0" applyFont="1" applyAlignment="1" applyProtection="1">
      <alignment horizontal="center"/>
      <protection hidden="1"/>
    </xf>
    <xf numFmtId="0" fontId="7" fillId="0" borderId="0" xfId="0" applyFont="1" applyProtection="1">
      <protection hidden="1"/>
    </xf>
    <xf numFmtId="0" fontId="2" fillId="4" borderId="2" xfId="0" applyFont="1" applyFill="1" applyBorder="1" applyAlignment="1" applyProtection="1">
      <alignment horizontal="center" vertical="center" wrapText="1"/>
      <protection hidden="1"/>
    </xf>
    <xf numFmtId="0" fontId="0" fillId="0" borderId="3" xfId="0" applyBorder="1" applyProtection="1">
      <protection hidden="1"/>
    </xf>
    <xf numFmtId="0" fontId="0" fillId="0" borderId="4" xfId="0" applyBorder="1" applyProtection="1">
      <protection hidden="1"/>
    </xf>
    <xf numFmtId="0" fontId="0" fillId="0" borderId="5" xfId="0" applyBorder="1" applyProtection="1">
      <protection hidden="1"/>
    </xf>
    <xf numFmtId="0" fontId="0" fillId="0" borderId="9" xfId="0" applyBorder="1" applyProtection="1">
      <protection hidden="1"/>
    </xf>
    <xf numFmtId="0" fontId="0" fillId="0" borderId="0" xfId="0" applyBorder="1" applyProtection="1">
      <protection hidden="1"/>
    </xf>
    <xf numFmtId="0" fontId="2" fillId="0" borderId="0" xfId="0" applyFont="1" applyBorder="1" applyProtection="1">
      <protection hidden="1"/>
    </xf>
    <xf numFmtId="0" fontId="2" fillId="5" borderId="0" xfId="0" applyFont="1" applyFill="1" applyBorder="1" applyProtection="1">
      <protection hidden="1"/>
    </xf>
    <xf numFmtId="0" fontId="0" fillId="0" borderId="10" xfId="0" applyBorder="1" applyProtection="1">
      <protection hidden="1"/>
    </xf>
    <xf numFmtId="0" fontId="2" fillId="0" borderId="0" xfId="0" applyFont="1" applyFill="1" applyBorder="1" applyProtection="1">
      <protection hidden="1"/>
    </xf>
    <xf numFmtId="0" fontId="0" fillId="4" borderId="2" xfId="0" applyFill="1" applyBorder="1" applyAlignment="1" applyProtection="1">
      <alignment horizontal="left"/>
      <protection hidden="1"/>
    </xf>
    <xf numFmtId="0" fontId="0" fillId="0" borderId="0" xfId="0" applyNumberFormat="1" applyProtection="1">
      <protection hidden="1"/>
    </xf>
    <xf numFmtId="9" fontId="0" fillId="4" borderId="0" xfId="0" applyNumberFormat="1" applyFill="1" applyBorder="1" applyProtection="1">
      <protection hidden="1"/>
    </xf>
    <xf numFmtId="0" fontId="0" fillId="4" borderId="0" xfId="0" applyFill="1" applyBorder="1" applyProtection="1">
      <protection hidden="1"/>
    </xf>
    <xf numFmtId="0" fontId="0" fillId="0" borderId="0" xfId="0" applyFill="1" applyBorder="1" applyProtection="1">
      <protection hidden="1"/>
    </xf>
    <xf numFmtId="0" fontId="0" fillId="4" borderId="2" xfId="0" applyFill="1" applyBorder="1" applyAlignment="1" applyProtection="1">
      <alignment vertical="center"/>
      <protection hidden="1"/>
    </xf>
    <xf numFmtId="0" fontId="3" fillId="0" borderId="0" xfId="0" applyFont="1" applyAlignment="1" applyProtection="1">
      <protection hidden="1"/>
    </xf>
    <xf numFmtId="0" fontId="0" fillId="4" borderId="2" xfId="0" applyFill="1" applyBorder="1" applyAlignment="1" applyProtection="1">
      <alignment vertical="center" wrapText="1"/>
      <protection hidden="1"/>
    </xf>
    <xf numFmtId="0" fontId="0" fillId="4" borderId="2" xfId="0" applyFill="1" applyBorder="1" applyAlignment="1" applyProtection="1">
      <alignment horizontal="left" vertical="center"/>
      <protection hidden="1"/>
    </xf>
    <xf numFmtId="0" fontId="2" fillId="0" borderId="0" xfId="0" applyFont="1" applyProtection="1">
      <protection hidden="1"/>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4" borderId="2" xfId="0" applyFill="1" applyBorder="1" applyProtection="1">
      <protection hidden="1"/>
    </xf>
    <xf numFmtId="43" fontId="0" fillId="0" borderId="0" xfId="1" applyFont="1" applyProtection="1">
      <protection hidden="1"/>
    </xf>
    <xf numFmtId="9" fontId="0" fillId="4" borderId="0" xfId="2" applyFont="1" applyFill="1" applyBorder="1" applyAlignment="1" applyProtection="1">
      <alignment horizontal="center" vertical="center"/>
      <protection hidden="1"/>
    </xf>
    <xf numFmtId="164" fontId="2" fillId="0" borderId="0" xfId="0" applyNumberFormat="1" applyFont="1" applyAlignment="1" applyProtection="1">
      <alignment horizontal="left"/>
      <protection hidden="1"/>
    </xf>
    <xf numFmtId="166" fontId="0" fillId="0" borderId="0" xfId="0" applyNumberFormat="1" applyProtection="1">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wrapText="1"/>
      <protection hidden="1"/>
    </xf>
    <xf numFmtId="0" fontId="2" fillId="0" borderId="0" xfId="0" applyFont="1" applyBorder="1" applyAlignment="1" applyProtection="1">
      <alignment wrapText="1"/>
      <protection hidden="1"/>
    </xf>
    <xf numFmtId="0" fontId="0" fillId="0" borderId="0" xfId="0" applyAlignment="1" applyProtection="1">
      <protection hidden="1"/>
    </xf>
    <xf numFmtId="0" fontId="11" fillId="0" borderId="0" xfId="0" applyFont="1" applyAlignment="1">
      <alignment vertical="center"/>
    </xf>
    <xf numFmtId="0" fontId="12" fillId="0" borderId="0" xfId="0" applyFont="1" applyAlignment="1" applyProtection="1">
      <protection hidden="1"/>
    </xf>
    <xf numFmtId="0" fontId="0" fillId="0" borderId="0" xfId="0" applyAlignment="1" applyProtection="1">
      <alignment wrapText="1"/>
      <protection hidden="1"/>
    </xf>
    <xf numFmtId="167" fontId="0" fillId="5" borderId="0" xfId="0" applyNumberFormat="1" applyFill="1" applyProtection="1">
      <protection hidden="1"/>
    </xf>
    <xf numFmtId="167" fontId="0" fillId="0" borderId="0" xfId="0" applyNumberFormat="1" applyProtection="1">
      <protection hidden="1"/>
    </xf>
    <xf numFmtId="164" fontId="0" fillId="0" borderId="0" xfId="0" applyNumberFormat="1" applyProtection="1">
      <protection hidden="1"/>
    </xf>
    <xf numFmtId="0" fontId="2" fillId="4" borderId="2" xfId="0" applyFont="1" applyFill="1" applyBorder="1" applyAlignment="1" applyProtection="1">
      <protection hidden="1"/>
    </xf>
    <xf numFmtId="0" fontId="0" fillId="0" borderId="0" xfId="0" applyBorder="1" applyAlignment="1" applyProtection="1">
      <protection hidden="1"/>
    </xf>
    <xf numFmtId="164" fontId="0" fillId="0" borderId="2" xfId="0" applyNumberFormat="1" applyBorder="1" applyProtection="1">
      <protection hidden="1"/>
    </xf>
    <xf numFmtId="164" fontId="0" fillId="0" borderId="2" xfId="0" applyNumberFormat="1" applyFill="1" applyBorder="1" applyProtection="1">
      <protection hidden="1"/>
    </xf>
    <xf numFmtId="9" fontId="0" fillId="0" borderId="0" xfId="0" applyNumberFormat="1" applyBorder="1" applyProtection="1">
      <protection hidden="1"/>
    </xf>
    <xf numFmtId="0" fontId="14" fillId="0" borderId="0" xfId="3" applyAlignment="1" applyProtection="1">
      <alignment vertical="center"/>
      <protection hidden="1"/>
    </xf>
    <xf numFmtId="0" fontId="0" fillId="0" borderId="11" xfId="0" applyFont="1" applyBorder="1" applyAlignment="1" applyProtection="1">
      <protection hidden="1"/>
    </xf>
    <xf numFmtId="0" fontId="0" fillId="3" borderId="2" xfId="0" applyFill="1" applyBorder="1" applyAlignment="1" applyProtection="1">
      <alignment horizontal="right" vertical="center"/>
      <protection locked="0"/>
    </xf>
    <xf numFmtId="0" fontId="0" fillId="0" borderId="0" xfId="0" applyProtection="1">
      <protection hidden="1"/>
    </xf>
    <xf numFmtId="0" fontId="12" fillId="0" borderId="0" xfId="0" applyFont="1" applyAlignment="1" applyProtection="1">
      <alignment horizontal="center"/>
      <protection hidden="1"/>
    </xf>
    <xf numFmtId="0" fontId="0" fillId="0" borderId="0" xfId="0" applyNumberFormat="1" applyBorder="1" applyAlignment="1" applyProtection="1">
      <alignment horizontal="left" vertical="top"/>
      <protection hidden="1"/>
    </xf>
    <xf numFmtId="164" fontId="15" fillId="0" borderId="2" xfId="0" applyNumberFormat="1" applyFont="1" applyBorder="1" applyAlignment="1" applyProtection="1">
      <alignment vertical="center" wrapText="1"/>
      <protection hidden="1"/>
    </xf>
    <xf numFmtId="164" fontId="16" fillId="0" borderId="2" xfId="0" applyNumberFormat="1" applyFont="1" applyBorder="1" applyProtection="1">
      <protection hidden="1"/>
    </xf>
    <xf numFmtId="0" fontId="0" fillId="0" borderId="0" xfId="0" applyProtection="1">
      <protection hidden="1"/>
    </xf>
    <xf numFmtId="0" fontId="0" fillId="0" borderId="0" xfId="0" applyProtection="1">
      <protection hidden="1"/>
    </xf>
    <xf numFmtId="0" fontId="12" fillId="0" borderId="0" xfId="0" applyFont="1" applyAlignment="1" applyProtection="1">
      <alignment horizontal="center"/>
      <protection hidden="1"/>
    </xf>
    <xf numFmtId="0" fontId="0" fillId="3" borderId="2" xfId="0" applyFill="1" applyBorder="1" applyAlignment="1" applyProtection="1">
      <alignment horizontal="right" vertical="center"/>
      <protection locked="0"/>
    </xf>
    <xf numFmtId="0" fontId="4" fillId="0" borderId="0" xfId="0" applyFont="1" applyBorder="1" applyAlignment="1" applyProtection="1">
      <alignment horizontal="center"/>
      <protection hidden="1"/>
    </xf>
    <xf numFmtId="0" fontId="5" fillId="2" borderId="2" xfId="0" applyFont="1" applyFill="1" applyBorder="1" applyAlignment="1" applyProtection="1">
      <alignment horizontal="center"/>
      <protection hidden="1"/>
    </xf>
    <xf numFmtId="0" fontId="0" fillId="3" borderId="2" xfId="0" applyFill="1" applyBorder="1" applyAlignment="1" applyProtection="1">
      <alignment horizontal="left" vertical="center" wrapText="1"/>
      <protection hidden="1"/>
    </xf>
    <xf numFmtId="0" fontId="0" fillId="3" borderId="2" xfId="0" applyFill="1" applyBorder="1" applyAlignment="1" applyProtection="1">
      <alignment horizontal="left" vertical="center"/>
      <protection hidden="1"/>
    </xf>
    <xf numFmtId="165" fontId="0" fillId="3" borderId="2" xfId="1"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protection hidden="1"/>
    </xf>
    <xf numFmtId="0" fontId="0" fillId="3" borderId="6" xfId="0" applyFill="1" applyBorder="1" applyAlignment="1" applyProtection="1">
      <alignment horizontal="left" vertical="center" wrapText="1"/>
      <protection hidden="1"/>
    </xf>
    <xf numFmtId="0" fontId="0" fillId="3" borderId="7" xfId="0" applyFill="1" applyBorder="1" applyAlignment="1" applyProtection="1">
      <alignment horizontal="left" vertical="center" wrapText="1"/>
      <protection hidden="1"/>
    </xf>
    <xf numFmtId="0" fontId="0" fillId="3" borderId="8" xfId="0" applyFill="1" applyBorder="1" applyAlignment="1" applyProtection="1">
      <alignment horizontal="left" vertical="center" wrapText="1"/>
      <protection hidden="1"/>
    </xf>
    <xf numFmtId="0" fontId="0" fillId="3" borderId="11" xfId="0" applyFill="1" applyBorder="1" applyAlignment="1" applyProtection="1">
      <alignment horizontal="left" vertical="center" wrapText="1"/>
      <protection hidden="1"/>
    </xf>
    <xf numFmtId="0" fontId="0" fillId="3" borderId="0" xfId="0" applyFill="1" applyBorder="1" applyAlignment="1" applyProtection="1">
      <alignment horizontal="left" vertical="center" wrapText="1"/>
      <protection hidden="1"/>
    </xf>
    <xf numFmtId="0" fontId="0" fillId="3" borderId="12" xfId="0" applyFill="1" applyBorder="1" applyAlignment="1" applyProtection="1">
      <alignment horizontal="left" vertical="center" wrapText="1"/>
      <protection hidden="1"/>
    </xf>
    <xf numFmtId="0" fontId="0" fillId="3" borderId="16" xfId="0" applyFill="1" applyBorder="1" applyAlignment="1" applyProtection="1">
      <alignment horizontal="left" vertical="center" wrapText="1"/>
      <protection hidden="1"/>
    </xf>
    <xf numFmtId="0" fontId="0" fillId="3" borderId="1" xfId="0" applyFill="1" applyBorder="1" applyAlignment="1" applyProtection="1">
      <alignment horizontal="left" vertical="center" wrapText="1"/>
      <protection hidden="1"/>
    </xf>
    <xf numFmtId="0" fontId="0" fillId="3" borderId="17" xfId="0" applyFill="1" applyBorder="1" applyAlignment="1" applyProtection="1">
      <alignment horizontal="left" vertical="center" wrapText="1"/>
      <protection hidden="1"/>
    </xf>
    <xf numFmtId="165" fontId="0" fillId="3" borderId="2" xfId="1" applyNumberFormat="1" applyFont="1" applyFill="1" applyBorder="1" applyAlignment="1" applyProtection="1">
      <alignment horizontal="right" vertical="center"/>
      <protection locked="0"/>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horizontal="center"/>
      <protection locked="0"/>
    </xf>
    <xf numFmtId="0" fontId="0" fillId="6" borderId="2" xfId="0" applyFill="1" applyBorder="1" applyAlignment="1" applyProtection="1">
      <alignment horizontal="center"/>
      <protection hidden="1"/>
    </xf>
    <xf numFmtId="0" fontId="0" fillId="3" borderId="18"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8" fillId="0" borderId="0" xfId="0" applyFont="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43" fontId="0" fillId="6" borderId="2" xfId="1" applyFont="1" applyFill="1" applyBorder="1" applyAlignment="1" applyProtection="1">
      <alignment horizontal="center" vertical="center"/>
      <protection hidden="1"/>
    </xf>
    <xf numFmtId="165" fontId="0" fillId="6" borderId="2" xfId="1" applyNumberFormat="1" applyFont="1" applyFill="1" applyBorder="1" applyAlignment="1" applyProtection="1">
      <alignment horizontal="center" vertical="center"/>
      <protection hidden="1"/>
    </xf>
    <xf numFmtId="0" fontId="0" fillId="0" borderId="11"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0" fontId="2" fillId="4" borderId="2" xfId="0" applyFont="1" applyFill="1" applyBorder="1" applyAlignment="1" applyProtection="1">
      <alignment horizontal="center"/>
      <protection hidden="1"/>
    </xf>
    <xf numFmtId="0" fontId="0" fillId="0" borderId="0" xfId="0" applyAlignment="1" applyProtection="1">
      <alignment horizontal="center" vertical="center"/>
      <protection hidden="1"/>
    </xf>
    <xf numFmtId="164" fontId="0" fillId="0" borderId="6" xfId="0" applyNumberFormat="1" applyBorder="1" applyAlignment="1" applyProtection="1">
      <alignment horizontal="center"/>
      <protection hidden="1"/>
    </xf>
    <xf numFmtId="164" fontId="0" fillId="0" borderId="8" xfId="0" applyNumberFormat="1" applyBorder="1" applyAlignment="1" applyProtection="1">
      <alignment horizontal="center"/>
      <protection hidden="1"/>
    </xf>
    <xf numFmtId="164" fontId="0" fillId="0" borderId="16" xfId="0" applyNumberFormat="1" applyBorder="1" applyAlignment="1" applyProtection="1">
      <alignment horizontal="center"/>
      <protection hidden="1"/>
    </xf>
    <xf numFmtId="164" fontId="0" fillId="0" borderId="17" xfId="0" applyNumberFormat="1" applyBorder="1" applyAlignment="1" applyProtection="1">
      <alignment horizontal="center"/>
      <protection hidden="1"/>
    </xf>
    <xf numFmtId="0" fontId="0" fillId="0" borderId="11" xfId="0" applyNumberFormat="1" applyBorder="1" applyAlignment="1" applyProtection="1">
      <alignment horizontal="left" vertical="top"/>
      <protection hidden="1"/>
    </xf>
    <xf numFmtId="0" fontId="0" fillId="6" borderId="18" xfId="0" applyFill="1" applyBorder="1" applyAlignment="1" applyProtection="1">
      <alignment horizontal="center"/>
      <protection hidden="1"/>
    </xf>
    <xf numFmtId="0" fontId="0" fillId="6" borderId="20" xfId="0" applyFill="1" applyBorder="1" applyAlignment="1" applyProtection="1">
      <alignment horizontal="center"/>
      <protection hidden="1"/>
    </xf>
    <xf numFmtId="168" fontId="0" fillId="6" borderId="18" xfId="0" applyNumberFormat="1" applyFill="1" applyBorder="1" applyAlignment="1" applyProtection="1">
      <alignment horizontal="center"/>
      <protection hidden="1"/>
    </xf>
    <xf numFmtId="168" fontId="0" fillId="6" borderId="20" xfId="0" applyNumberFormat="1" applyFill="1" applyBorder="1" applyAlignment="1" applyProtection="1">
      <alignment horizontal="center"/>
      <protection hidden="1"/>
    </xf>
    <xf numFmtId="168" fontId="0" fillId="6" borderId="18" xfId="1" applyNumberFormat="1" applyFont="1" applyFill="1" applyBorder="1" applyAlignment="1" applyProtection="1">
      <alignment horizontal="center" vertical="center"/>
      <protection hidden="1"/>
    </xf>
    <xf numFmtId="168" fontId="0" fillId="6" borderId="20" xfId="1" applyNumberFormat="1" applyFont="1" applyFill="1" applyBorder="1" applyAlignment="1" applyProtection="1">
      <alignment horizontal="center" vertical="center"/>
      <protection hidden="1"/>
    </xf>
    <xf numFmtId="0" fontId="0" fillId="0" borderId="0" xfId="0" applyProtection="1">
      <protection hidden="1"/>
    </xf>
    <xf numFmtId="0" fontId="0" fillId="0" borderId="0" xfId="0" applyBorder="1" applyAlignment="1" applyProtection="1">
      <alignment horizontal="center"/>
      <protection hidden="1"/>
    </xf>
    <xf numFmtId="9" fontId="0" fillId="6" borderId="18" xfId="2" applyFont="1" applyFill="1" applyBorder="1" applyAlignment="1" applyProtection="1">
      <alignment horizontal="center" vertical="center"/>
      <protection hidden="1"/>
    </xf>
    <xf numFmtId="9" fontId="0" fillId="6" borderId="20" xfId="2" applyFont="1" applyFill="1" applyBorder="1" applyAlignment="1" applyProtection="1">
      <alignment horizontal="center" vertical="center"/>
      <protection hidden="1"/>
    </xf>
    <xf numFmtId="43" fontId="0" fillId="6" borderId="18" xfId="1" applyFont="1" applyFill="1" applyBorder="1" applyAlignment="1" applyProtection="1">
      <alignment horizontal="center" vertical="center"/>
      <protection hidden="1"/>
    </xf>
    <xf numFmtId="43" fontId="0" fillId="6" borderId="20" xfId="1" applyFont="1" applyFill="1" applyBorder="1" applyAlignment="1" applyProtection="1">
      <alignment horizontal="center" vertical="center"/>
      <protection hidden="1"/>
    </xf>
    <xf numFmtId="0" fontId="12" fillId="0" borderId="0" xfId="0" applyFont="1" applyAlignment="1" applyProtection="1">
      <alignment horizontal="center"/>
      <protection hidden="1"/>
    </xf>
    <xf numFmtId="0" fontId="4" fillId="2" borderId="18" xfId="0" applyFont="1" applyFill="1" applyBorder="1" applyAlignment="1" applyProtection="1">
      <alignment horizontal="center"/>
      <protection hidden="1"/>
    </xf>
    <xf numFmtId="0" fontId="13" fillId="2" borderId="19" xfId="0" applyFont="1" applyFill="1" applyBorder="1" applyAlignment="1" applyProtection="1">
      <alignment horizontal="center"/>
      <protection hidden="1"/>
    </xf>
    <xf numFmtId="0" fontId="13" fillId="2" borderId="20" xfId="0" applyFont="1" applyFill="1" applyBorder="1" applyAlignment="1" applyProtection="1">
      <alignment horizontal="center"/>
      <protection hidden="1"/>
    </xf>
    <xf numFmtId="0" fontId="0" fillId="3" borderId="2" xfId="0" applyFill="1" applyBorder="1" applyAlignment="1" applyProtection="1">
      <alignment horizontal="right" vertical="center"/>
      <protection locked="0"/>
    </xf>
  </cellXfs>
  <cellStyles count="4">
    <cellStyle name="Komma" xfId="1" builtinId="3"/>
    <cellStyle name="Link" xfId="3" builtinId="8"/>
    <cellStyle name="Normal" xfId="0" builtinId="0"/>
    <cellStyle name="Procent" xfId="2" builtinId="5"/>
  </cellStyles>
  <dxfs count="90">
    <dxf>
      <font>
        <b/>
        <i val="0"/>
      </font>
      <fill>
        <patternFill>
          <bgColor rgb="FFFF7979"/>
        </patternFill>
      </fill>
      <border>
        <left style="thin">
          <color auto="1"/>
        </left>
        <right style="thin">
          <color auto="1"/>
        </right>
        <top style="thin">
          <color auto="1"/>
        </top>
        <bottom style="thin">
          <color auto="1"/>
        </bottom>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4" formatCode=";\ ;;"/>
      <fill>
        <patternFill patternType="none">
          <bgColor auto="1"/>
        </patternFill>
      </fill>
      <border>
        <left/>
        <right/>
        <top/>
        <bottom/>
        <vertical/>
        <horizontal/>
      </border>
    </dxf>
    <dxf>
      <numFmt numFmtId="164" formatCode=";\ ;;"/>
      <fill>
        <patternFill patternType="none">
          <bgColor auto="1"/>
        </patternFill>
      </fill>
      <border>
        <left/>
        <right/>
        <top/>
        <bottom/>
        <vertical/>
        <horizontal/>
      </border>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4" formatCode=";\ ;;"/>
      <fill>
        <patternFill patternType="none">
          <bgColor auto="1"/>
        </patternFill>
      </fill>
      <border>
        <left/>
        <right/>
        <top/>
        <bottom/>
        <vertical/>
        <horizontal/>
      </border>
    </dxf>
    <dxf>
      <numFmt numFmtId="164" formatCode=";\ ;;"/>
      <fill>
        <patternFill patternType="none">
          <bgColor auto="1"/>
        </patternFill>
      </fill>
      <border>
        <left/>
        <right/>
        <top/>
        <bottom/>
        <vertical/>
        <horizontal/>
      </border>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4" formatCode=";\ ;;"/>
      <fill>
        <patternFill patternType="none">
          <bgColor auto="1"/>
        </patternFill>
      </fill>
      <border>
        <left/>
        <right/>
        <top/>
        <bottom/>
        <vertical/>
        <horizontal/>
      </border>
    </dxf>
    <dxf>
      <numFmt numFmtId="164" formatCode=";\ ;;"/>
      <fill>
        <patternFill patternType="none">
          <bgColor auto="1"/>
        </patternFill>
      </fill>
      <border>
        <left/>
        <right/>
        <top/>
        <bottom/>
        <vertical/>
        <horizontal/>
      </border>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strike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4" formatCode=";\ ;;"/>
      <fill>
        <patternFill patternType="none">
          <bgColor auto="1"/>
        </patternFill>
      </fill>
      <border>
        <left/>
        <right/>
        <top/>
        <bottom/>
        <vertical/>
        <horizontal/>
      </border>
    </dxf>
    <dxf>
      <numFmt numFmtId="164" formatCode=";\ ;;"/>
      <fill>
        <patternFill patternType="none">
          <bgColor auto="1"/>
        </patternFill>
      </fill>
      <border>
        <left/>
        <right/>
        <top/>
        <bottom/>
        <vertical/>
        <horizontal/>
      </border>
    </dxf>
    <dxf>
      <fill>
        <patternFill patternType="none">
          <bgColor auto="1"/>
        </patternFill>
      </fill>
      <border>
        <left/>
        <right/>
        <top/>
        <bottom/>
      </border>
    </dxf>
    <dxf>
      <numFmt numFmtId="164" formatCode=";\ ;;"/>
      <fill>
        <patternFill>
          <bgColor theme="6"/>
        </patternFill>
      </fill>
    </dxf>
    <dxf>
      <numFmt numFmtId="164" formatCode=";\ ;;"/>
      <fill>
        <patternFill>
          <bgColor theme="6"/>
        </patternFill>
      </fill>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strike val="0"/>
        <color theme="6"/>
      </font>
      <fill>
        <patternFill>
          <bgColor theme="6"/>
        </patternFill>
      </fill>
      <border>
        <left style="thin">
          <color auto="1"/>
        </left>
        <right style="thin">
          <color auto="1"/>
        </right>
        <top style="thin">
          <color auto="1"/>
        </top>
        <bottom style="thin">
          <color auto="1"/>
        </bottom>
        <vertical/>
        <horizontal/>
      </border>
    </dxf>
    <dxf>
      <font>
        <color theme="6"/>
      </font>
      <fill>
        <patternFill>
          <bgColor theme="6"/>
        </patternFill>
      </fill>
      <border>
        <left style="thin">
          <color auto="1"/>
        </left>
        <right style="thin">
          <color auto="1"/>
        </right>
        <top style="thin">
          <color auto="1"/>
        </top>
        <bottom style="thin">
          <color auto="1"/>
        </bottom>
        <vertical/>
        <horizontal/>
      </border>
    </dxf>
    <dxf>
      <numFmt numFmtId="164" formatCode=";\ ;;"/>
      <fill>
        <patternFill>
          <bgColor theme="6"/>
        </patternFill>
      </fill>
      <border>
        <left style="thin">
          <color auto="1"/>
        </left>
        <right style="thin">
          <color auto="1"/>
        </right>
        <top style="thin">
          <color auto="1"/>
        </top>
        <bottom style="thin">
          <color auto="1"/>
        </bottom>
      </border>
    </dxf>
    <dxf>
      <fill>
        <patternFill patternType="none">
          <bgColor auto="1"/>
        </patternFill>
      </fill>
    </dxf>
    <dxf>
      <font>
        <b/>
        <i val="0"/>
        <strike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4" formatCode=";\ ;;"/>
      <fill>
        <patternFill patternType="none">
          <bgColor auto="1"/>
        </patternFill>
      </fill>
      <border>
        <left/>
        <right/>
        <top/>
        <bottom/>
        <vertical/>
        <horizontal/>
      </border>
    </dxf>
    <dxf>
      <numFmt numFmtId="164" formatCode=";\ ;;"/>
      <fill>
        <patternFill patternType="none">
          <bgColor auto="1"/>
        </patternFill>
      </fill>
      <border>
        <left/>
        <right/>
        <top/>
        <bottom/>
        <vertical/>
        <horizontal/>
      </border>
    </dxf>
    <dxf>
      <fill>
        <patternFill patternType="none">
          <bgColor auto="1"/>
        </patternFill>
      </fill>
      <border>
        <left/>
        <right/>
        <top/>
        <bottom/>
      </border>
    </dxf>
    <dxf>
      <numFmt numFmtId="164" formatCode=";\ ;;"/>
      <fill>
        <patternFill>
          <bgColor theme="6"/>
        </patternFill>
      </fill>
    </dxf>
    <dxf>
      <numFmt numFmtId="164" formatCode=";\ ;;"/>
      <fill>
        <patternFill>
          <bgColor theme="6"/>
        </patternFill>
      </fill>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strike val="0"/>
        <color theme="6"/>
      </font>
      <fill>
        <patternFill>
          <bgColor theme="6"/>
        </patternFill>
      </fill>
      <border>
        <left style="thin">
          <color auto="1"/>
        </left>
        <right style="thin">
          <color auto="1"/>
        </right>
        <top style="thin">
          <color auto="1"/>
        </top>
        <bottom style="thin">
          <color auto="1"/>
        </bottom>
        <vertical/>
        <horizontal/>
      </border>
    </dxf>
    <dxf>
      <font>
        <color theme="6"/>
      </font>
      <fill>
        <patternFill>
          <bgColor theme="6"/>
        </patternFill>
      </fill>
      <border>
        <left style="thin">
          <color auto="1"/>
        </left>
        <right style="thin">
          <color auto="1"/>
        </right>
        <top style="thin">
          <color auto="1"/>
        </top>
        <bottom style="thin">
          <color auto="1"/>
        </bottom>
        <vertical/>
        <horizontal/>
      </border>
    </dxf>
    <dxf>
      <numFmt numFmtId="164" formatCode=";\ ;;"/>
      <fill>
        <patternFill>
          <bgColor theme="6"/>
        </patternFill>
      </fill>
      <border>
        <left style="thin">
          <color auto="1"/>
        </left>
        <right style="thin">
          <color auto="1"/>
        </right>
        <top style="thin">
          <color auto="1"/>
        </top>
        <bottom style="thin">
          <color auto="1"/>
        </bottom>
      </border>
    </dxf>
    <dxf>
      <fill>
        <patternFill patternType="none">
          <bgColor auto="1"/>
        </patternFill>
      </fill>
    </dxf>
    <dxf>
      <font>
        <b/>
        <i val="0"/>
        <strike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4" formatCode=";\ ;;"/>
      <fill>
        <patternFill patternType="none">
          <bgColor auto="1"/>
        </patternFill>
      </fill>
      <border>
        <left/>
        <right/>
        <top/>
        <bottom/>
        <vertical/>
        <horizontal/>
      </border>
    </dxf>
    <dxf>
      <numFmt numFmtId="164" formatCode=";\ ;;"/>
      <fill>
        <patternFill patternType="none">
          <bgColor auto="1"/>
        </patternFill>
      </fill>
      <border>
        <left/>
        <right/>
        <top/>
        <bottom/>
        <vertical/>
        <horizontal/>
      </border>
    </dxf>
    <dxf>
      <fill>
        <patternFill patternType="none">
          <bgColor auto="1"/>
        </patternFill>
      </fill>
      <border>
        <left/>
        <right/>
        <top/>
        <bottom/>
      </border>
    </dxf>
    <dxf>
      <numFmt numFmtId="164" formatCode=";\ ;;"/>
      <fill>
        <patternFill>
          <bgColor theme="6"/>
        </patternFill>
      </fill>
    </dxf>
    <dxf>
      <numFmt numFmtId="164" formatCode=";\ ;;"/>
      <fill>
        <patternFill>
          <bgColor theme="6"/>
        </patternFill>
      </fill>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strike val="0"/>
        <color theme="6"/>
      </font>
      <fill>
        <patternFill>
          <bgColor theme="6"/>
        </patternFill>
      </fill>
      <border>
        <left style="thin">
          <color auto="1"/>
        </left>
        <right style="thin">
          <color auto="1"/>
        </right>
        <top style="thin">
          <color auto="1"/>
        </top>
        <bottom style="thin">
          <color auto="1"/>
        </bottom>
        <vertical/>
        <horizontal/>
      </border>
    </dxf>
    <dxf>
      <font>
        <color theme="6"/>
      </font>
      <fill>
        <patternFill>
          <bgColor theme="6"/>
        </patternFill>
      </fill>
      <border>
        <left style="thin">
          <color auto="1"/>
        </left>
        <right style="thin">
          <color auto="1"/>
        </right>
        <top style="thin">
          <color auto="1"/>
        </top>
        <bottom style="thin">
          <color auto="1"/>
        </bottom>
        <vertical/>
        <horizontal/>
      </border>
    </dxf>
    <dxf>
      <numFmt numFmtId="164" formatCode=";\ ;;"/>
      <fill>
        <patternFill>
          <bgColor theme="6"/>
        </patternFill>
      </fill>
      <border>
        <left style="thin">
          <color auto="1"/>
        </left>
        <right style="thin">
          <color auto="1"/>
        </right>
        <top style="thin">
          <color auto="1"/>
        </top>
        <bottom style="thin">
          <color auto="1"/>
        </bottom>
      </border>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31750</xdr:rowOff>
    </xdr:from>
    <xdr:to>
      <xdr:col>15</xdr:col>
      <xdr:colOff>382476</xdr:colOff>
      <xdr:row>40</xdr:row>
      <xdr:rowOff>38100</xdr:rowOff>
    </xdr:to>
    <xdr:sp macro="" textlink="">
      <xdr:nvSpPr>
        <xdr:cNvPr id="2" name="Tekstfelt 1"/>
        <xdr:cNvSpPr txBox="1"/>
      </xdr:nvSpPr>
      <xdr:spPr>
        <a:xfrm>
          <a:off x="114300" y="31750"/>
          <a:ext cx="9412176" cy="7626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da-DK" sz="1100"/>
        </a:p>
        <a:p>
          <a:endParaRPr lang="da-DK" sz="1200" baseline="0"/>
        </a:p>
        <a:p>
          <a:r>
            <a:rPr lang="da-DK" sz="1600" b="1" baseline="0"/>
            <a:t>Information om, hvornår dette ark skal benyttes:</a:t>
          </a:r>
          <a:endParaRPr lang="da-DK" sz="1600" b="0" baseline="0"/>
        </a:p>
        <a:p>
          <a:pPr marL="0" marR="0" lvl="0" indent="0" defTabSz="914400" eaLnBrk="1" fontAlgn="auto" latinLnBrk="0" hangingPunct="1">
            <a:lnSpc>
              <a:spcPct val="100000"/>
            </a:lnSpc>
            <a:spcBef>
              <a:spcPts val="0"/>
            </a:spcBef>
            <a:spcAft>
              <a:spcPts val="0"/>
            </a:spcAft>
            <a:buClrTx/>
            <a:buSzTx/>
            <a:buFontTx/>
            <a:buNone/>
            <a:tabLst/>
            <a:defRPr/>
          </a:pPr>
          <a:endParaRPr lang="da-DK" sz="11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u="sng">
              <a:solidFill>
                <a:schemeClr val="dk1"/>
              </a:solidFill>
              <a:effectLst/>
              <a:latin typeface="+mn-lt"/>
              <a:ea typeface="+mn-ea"/>
              <a:cs typeface="+mn-cs"/>
            </a:rPr>
            <a:t>Bemærk</a:t>
          </a:r>
          <a:r>
            <a:rPr lang="da-DK" sz="1100">
              <a:solidFill>
                <a:schemeClr val="dk1"/>
              </a:solidFill>
              <a:effectLst/>
              <a:latin typeface="+mn-lt"/>
              <a:ea typeface="+mn-ea"/>
              <a:cs typeface="+mn-cs"/>
            </a:rPr>
            <a:t> excelarket er</a:t>
          </a:r>
          <a:r>
            <a:rPr lang="da-DK" sz="1100" baseline="0">
              <a:solidFill>
                <a:schemeClr val="dk1"/>
              </a:solidFill>
              <a:effectLst/>
              <a:latin typeface="+mn-lt"/>
              <a:ea typeface="+mn-ea"/>
              <a:cs typeface="+mn-cs"/>
            </a:rPr>
            <a:t> ikke en ansøgning, dvs. ansøgningsskemaet på portalen skal udfyldes, som en del af ansøgningen.  Link: https://portal.ens.dk/ENS_Dashboard/login </a:t>
          </a:r>
          <a:endParaRPr lang="da-DK" sz="1600">
            <a:effectLst/>
          </a:endParaRPr>
        </a:p>
        <a:p>
          <a:endParaRPr lang="da-DK" sz="1600" b="1" baseline="0"/>
        </a:p>
        <a:p>
          <a:r>
            <a:rPr lang="da-DK" sz="1100" b="1">
              <a:solidFill>
                <a:schemeClr val="dk1"/>
              </a:solidFill>
              <a:effectLst/>
              <a:latin typeface="+mn-lt"/>
              <a:ea typeface="+mn-ea"/>
              <a:cs typeface="+mn-cs"/>
            </a:rPr>
            <a:t>Beregner</a:t>
          </a:r>
          <a:r>
            <a:rPr lang="da-DK" sz="1100" b="1" baseline="0">
              <a:solidFill>
                <a:schemeClr val="dk1"/>
              </a:solidFill>
              <a:effectLst/>
              <a:latin typeface="+mn-lt"/>
              <a:ea typeface="+mn-ea"/>
              <a:cs typeface="+mn-cs"/>
            </a:rPr>
            <a:t> til udskiftning af mindre brændselskedler og kalorifer: </a:t>
          </a:r>
        </a:p>
        <a:p>
          <a:r>
            <a:rPr lang="da-DK" sz="1100">
              <a:solidFill>
                <a:schemeClr val="dk1"/>
              </a:solidFill>
              <a:effectLst/>
              <a:latin typeface="+mn-lt"/>
              <a:ea typeface="+mn-ea"/>
              <a:cs typeface="+mn-cs"/>
            </a:rPr>
            <a:t>Excelarket er en kopi af beregner til udskiftning af mindre brændselskedler på ansøgningsportalen. Den kan benyttes, hvis du ønsker at søge om udskiftning af mere end en kedel/ kalorifer med forbrug under 32.000 kg træpiller, 15.000 L olie og 15.000 Nm</a:t>
          </a:r>
          <a:r>
            <a:rPr lang="da-DK" sz="1100" baseline="30000">
              <a:solidFill>
                <a:schemeClr val="dk1"/>
              </a:solidFill>
              <a:effectLst/>
              <a:latin typeface="+mn-lt"/>
              <a:ea typeface="+mn-ea"/>
              <a:cs typeface="+mn-cs"/>
            </a:rPr>
            <a:t>3</a:t>
          </a:r>
          <a:r>
            <a:rPr lang="da-DK" sz="1100">
              <a:solidFill>
                <a:schemeClr val="dk1"/>
              </a:solidFill>
              <a:effectLst/>
              <a:latin typeface="+mn-lt"/>
              <a:ea typeface="+mn-ea"/>
              <a:cs typeface="+mn-cs"/>
            </a:rPr>
            <a:t> naturgas i samme ansøgning. Bemærk, hvis du har flere kedler/ kalorifer skal du altid udfylde den ene  i beregneren på ansøgningsportalen.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Hvis du har en kedel/ kalorifer eller flere kedler/ kalorifer med et forbrug over 32.000 kg, 15.000 L olie og/ eller 15.000 Nm</a:t>
          </a:r>
          <a:r>
            <a:rPr lang="da-DK" sz="1100" baseline="30000">
              <a:solidFill>
                <a:schemeClr val="dk1"/>
              </a:solidFill>
              <a:effectLst/>
              <a:latin typeface="+mn-lt"/>
              <a:ea typeface="+mn-ea"/>
              <a:cs typeface="+mn-cs"/>
            </a:rPr>
            <a:t>3</a:t>
          </a:r>
          <a:r>
            <a:rPr lang="da-DK" sz="1100">
              <a:solidFill>
                <a:schemeClr val="dk1"/>
              </a:solidFill>
              <a:effectLst/>
              <a:latin typeface="+mn-lt"/>
              <a:ea typeface="+mn-ea"/>
              <a:cs typeface="+mn-cs"/>
            </a:rPr>
            <a:t> skal du benytte standardløsning for varmeforsyning i stedet for. Dette gælder også, hvis du ønsker at benytte nøgletal til opgørelse af forbruget.  </a:t>
          </a: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Beregneren omfatter ikke strålevarme. Hvis du ønsker at udskifte et strålevarmepanel, skal du opgøre det specifikt. For yderligere vejledning se "Ansøgningsvejledningen"</a:t>
          </a:r>
        </a:p>
        <a:p>
          <a:r>
            <a:rPr lang="da-DK" sz="1100">
              <a:solidFill>
                <a:schemeClr val="dk1"/>
              </a:solidFill>
              <a:effectLst/>
              <a:latin typeface="+mn-lt"/>
              <a:ea typeface="+mn-ea"/>
              <a:cs typeface="+mn-cs"/>
            </a:rPr>
            <a:t> </a:t>
          </a:r>
          <a:endParaRPr lang="da-DK" sz="1100" b="0" baseline="0">
            <a:solidFill>
              <a:schemeClr val="dk1"/>
            </a:solidFill>
            <a:effectLst/>
            <a:latin typeface="+mn-lt"/>
            <a:ea typeface="+mn-ea"/>
            <a:cs typeface="+mn-cs"/>
          </a:endParaRPr>
        </a:p>
        <a:p>
          <a:endParaRPr lang="da-DK" sz="1100" b="1" baseline="0">
            <a:solidFill>
              <a:schemeClr val="dk1"/>
            </a:solidFill>
            <a:effectLst/>
            <a:latin typeface="+mn-lt"/>
            <a:ea typeface="+mn-ea"/>
            <a:cs typeface="+mn-cs"/>
          </a:endParaRPr>
        </a:p>
        <a:p>
          <a:r>
            <a:rPr lang="da-DK" sz="1100" b="1" baseline="0">
              <a:solidFill>
                <a:schemeClr val="dk1"/>
              </a:solidFill>
              <a:effectLst/>
              <a:latin typeface="+mn-lt"/>
              <a:ea typeface="+mn-ea"/>
              <a:cs typeface="+mn-cs"/>
            </a:rPr>
            <a:t>Beregner til udskiftni</a:t>
          </a:r>
          <a:r>
            <a:rPr lang="da-DK" sz="1200" b="1" baseline="0">
              <a:solidFill>
                <a:schemeClr val="dk1"/>
              </a:solidFill>
              <a:effectLst/>
              <a:latin typeface="+mn-lt"/>
              <a:ea typeface="+mn-ea"/>
              <a:cs typeface="+mn-cs"/>
            </a:rPr>
            <a:t>ng af almen belysning:</a:t>
          </a:r>
        </a:p>
        <a:p>
          <a:endParaRPr lang="da-DK" sz="1200" b="1" baseline="0">
            <a:solidFill>
              <a:schemeClr val="dk1"/>
            </a:solidFill>
            <a:effectLst/>
            <a:latin typeface="+mn-lt"/>
            <a:ea typeface="+mn-ea"/>
            <a:cs typeface="+mn-cs"/>
          </a:endParaRPr>
        </a:p>
        <a:p>
          <a:r>
            <a:rPr lang="da-DK" sz="1100">
              <a:solidFill>
                <a:schemeClr val="dk1"/>
              </a:solidFill>
              <a:effectLst/>
              <a:latin typeface="+mn-lt"/>
              <a:ea typeface="+mn-ea"/>
              <a:cs typeface="+mn-cs"/>
            </a:rPr>
            <a:t>Excelarket er en kopi af beregner for belysning på ansøgningsportalen. Du skal altid starte med at udfylde beregneren på ansøgningsportalen. </a:t>
          </a:r>
        </a:p>
        <a:p>
          <a:r>
            <a:rPr lang="da-DK" sz="1100">
              <a:solidFill>
                <a:schemeClr val="dk1"/>
              </a:solidFill>
              <a:effectLst/>
              <a:latin typeface="+mn-lt"/>
              <a:ea typeface="+mn-ea"/>
              <a:cs typeface="+mn-cs"/>
            </a:rPr>
            <a:t>Excel  kan benyttes i følgende situationer:</a:t>
          </a:r>
        </a:p>
        <a:p>
          <a:pPr lvl="0"/>
          <a:endParaRPr lang="da-DK" sz="1100" baseline="0">
            <a:solidFill>
              <a:schemeClr val="dk1"/>
            </a:solidFill>
            <a:effectLst/>
            <a:latin typeface="+mn-lt"/>
            <a:ea typeface="+mn-ea"/>
            <a:cs typeface="+mn-cs"/>
          </a:endParaRPr>
        </a:p>
        <a:p>
          <a:pPr lvl="0"/>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Ansøgningen indeholder flere belysningsprojekter.</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Ansøgning indeholder flere adresser. Det er dog også muligt at udfylde det i ansøgningsskemaet, da et belysningsprojekt godt kan indeholde flere adresse, så længe det er det samme CVR-nummer, som betaler for investering og brugstiden er det samme på alle adresserne. I de tilfælde vil det i ansøgningsskemaet kun være antallet af forskellige lyskilder, som sætter begrænsningen.</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 Belysningsprojektet indeholder mere end 10 typer af lyskilder.</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 Belysningsprojektet indeholder forskellig brugstider</a:t>
          </a:r>
        </a:p>
        <a:p>
          <a:endParaRPr lang="da-DK" sz="1200" b="0" baseline="0">
            <a:solidFill>
              <a:schemeClr val="dk1"/>
            </a:solidFill>
            <a:effectLst/>
            <a:latin typeface="+mn-lt"/>
            <a:ea typeface="+mn-ea"/>
            <a:cs typeface="+mn-cs"/>
          </a:endParaRPr>
        </a:p>
        <a:p>
          <a:endParaRPr lang="da-DK" sz="1200" b="0" baseline="0">
            <a:solidFill>
              <a:schemeClr val="dk1"/>
            </a:solidFill>
            <a:effectLst/>
            <a:latin typeface="+mn-lt"/>
            <a:ea typeface="+mn-ea"/>
            <a:cs typeface="+mn-cs"/>
          </a:endParaRPr>
        </a:p>
        <a:p>
          <a:endParaRPr lang="da-DK" sz="1200" b="0" baseline="0">
            <a:solidFill>
              <a:schemeClr val="dk1"/>
            </a:solidFill>
            <a:effectLst/>
            <a:latin typeface="+mn-lt"/>
            <a:ea typeface="+mn-ea"/>
            <a:cs typeface="+mn-cs"/>
          </a:endParaRPr>
        </a:p>
        <a:p>
          <a:endParaRPr lang="da-DK" sz="1200" b="0" baseline="0">
            <a:solidFill>
              <a:schemeClr val="dk1"/>
            </a:solidFill>
            <a:effectLst/>
            <a:latin typeface="+mn-lt"/>
            <a:ea typeface="+mn-ea"/>
            <a:cs typeface="+mn-cs"/>
          </a:endParaRPr>
        </a:p>
      </xdr:txBody>
    </xdr:sp>
    <xdr:clientData/>
  </xdr:twoCellAnchor>
  <xdr:twoCellAnchor editAs="oneCell">
    <xdr:from>
      <xdr:col>10</xdr:col>
      <xdr:colOff>457200</xdr:colOff>
      <xdr:row>1</xdr:row>
      <xdr:rowOff>12700</xdr:rowOff>
    </xdr:from>
    <xdr:to>
      <xdr:col>14</xdr:col>
      <xdr:colOff>54248</xdr:colOff>
      <xdr:row>4</xdr:row>
      <xdr:rowOff>113362</xdr:rowOff>
    </xdr:to>
    <xdr:pic>
      <xdr:nvPicPr>
        <xdr:cNvPr id="3" name="Billed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3200" y="196850"/>
          <a:ext cx="2035448" cy="6531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E/-%204%20-%20Team%20Erhvervspulje/27%20-%20Redesign%20af%20erhvervspuljen/Info%20og%20vejledning/Bilag%20til%20hjemmeside%20-%20pdf/Bilag%200%20-%20Beregningsar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062038\AppData\Local\Microsoft\Windows\INetCache\Content.Outlook\JO8AJ33N\Forslag%20til%20nye%20beregninger_mh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Portalberegner - belysning"/>
      <sheetName val="3.Portalberegner-Varmeforsyning"/>
      <sheetName val="4. Beregning af tilskud"/>
      <sheetName val="Lister"/>
    </sheetNames>
    <sheetDataSet>
      <sheetData sheetId="0"/>
      <sheetData sheetId="1"/>
      <sheetData sheetId="2">
        <row r="11">
          <cell r="Z11" t="str">
            <v>Oliekedel</v>
          </cell>
          <cell r="AA11" t="str">
            <v>Naturgaskedel</v>
          </cell>
          <cell r="AB11" t="str">
            <v>Træpillekedel</v>
          </cell>
          <cell r="AC11" t="str">
            <v>Oliekaloriferer</v>
          </cell>
          <cell r="AD11" t="str">
            <v>Naturgaskaloriferer</v>
          </cell>
          <cell r="AE11" t="str">
            <v>Træfliskedel</v>
          </cell>
        </row>
        <row r="12">
          <cell r="Z12" t="str">
            <v>1000 - 2999</v>
          </cell>
          <cell r="AA12" t="str">
            <v>1000 - 2999</v>
          </cell>
          <cell r="AB12" t="str">
            <v>3000 - 13999</v>
          </cell>
          <cell r="AC12" t="str">
            <v>1000 - 2999</v>
          </cell>
          <cell r="AD12" t="str">
            <v>1000 - 2999</v>
          </cell>
          <cell r="AE12" t="str">
            <v>3000 - 13999</v>
          </cell>
        </row>
        <row r="13">
          <cell r="Z13" t="str">
            <v>3000 - 4999</v>
          </cell>
          <cell r="AA13" t="str">
            <v>3000 - 4999</v>
          </cell>
          <cell r="AB13" t="str">
            <v>14000 - 16999</v>
          </cell>
          <cell r="AC13" t="str">
            <v>3000 - 4999</v>
          </cell>
          <cell r="AD13" t="str">
            <v>3000 - 4999</v>
          </cell>
          <cell r="AE13" t="str">
            <v>14000 - 16999</v>
          </cell>
        </row>
        <row r="14">
          <cell r="Z14" t="str">
            <v>5000 - 6999</v>
          </cell>
          <cell r="AA14" t="str">
            <v>5000 - 6999</v>
          </cell>
          <cell r="AB14" t="str">
            <v>17000 - 19999</v>
          </cell>
          <cell r="AC14" t="str">
            <v>5000 - 6999</v>
          </cell>
          <cell r="AD14" t="str">
            <v>5000 - 6999</v>
          </cell>
          <cell r="AE14" t="str">
            <v>17000 - 19999</v>
          </cell>
        </row>
        <row r="15">
          <cell r="Z15" t="str">
            <v>7000- 8999</v>
          </cell>
          <cell r="AA15" t="str">
            <v>7000- 8999</v>
          </cell>
          <cell r="AB15" t="str">
            <v>20000 - 22999</v>
          </cell>
          <cell r="AC15" t="str">
            <v>7000- 8999</v>
          </cell>
          <cell r="AD15" t="str">
            <v>7000- 8999</v>
          </cell>
          <cell r="AE15" t="str">
            <v>20000 - 22999</v>
          </cell>
        </row>
        <row r="16">
          <cell r="Z16" t="str">
            <v>9000 - 10999</v>
          </cell>
          <cell r="AA16" t="str">
            <v>9000 - 10999</v>
          </cell>
          <cell r="AB16" t="str">
            <v>23000 - 25999</v>
          </cell>
          <cell r="AC16" t="str">
            <v>9000 - 10999</v>
          </cell>
          <cell r="AD16" t="str">
            <v>9000 - 10999</v>
          </cell>
          <cell r="AE16" t="str">
            <v>23000 - 25999</v>
          </cell>
        </row>
        <row r="17">
          <cell r="Z17" t="str">
            <v>11000 - 12999</v>
          </cell>
          <cell r="AA17" t="str">
            <v>11000 - 12999</v>
          </cell>
          <cell r="AB17" t="str">
            <v>26000 - 28999</v>
          </cell>
          <cell r="AC17" t="str">
            <v>11000 - 12999</v>
          </cell>
          <cell r="AD17" t="str">
            <v>11000 - 12999</v>
          </cell>
          <cell r="AE17" t="str">
            <v>26000 - 28999</v>
          </cell>
        </row>
        <row r="18">
          <cell r="Z18" t="str">
            <v>13000 - 15000</v>
          </cell>
          <cell r="AA18" t="str">
            <v>13000 - 15000</v>
          </cell>
          <cell r="AB18" t="str">
            <v>29000 - 32000</v>
          </cell>
          <cell r="AC18" t="str">
            <v>13000 - 15000</v>
          </cell>
          <cell r="AD18" t="str">
            <v>13000 - 15000</v>
          </cell>
          <cell r="AE18" t="str">
            <v>29000 - 32000</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Virksomhedsoplysninger"/>
      <sheetName val="Ansøgning om tilsagn del 1"/>
      <sheetName val="Portalberegner"/>
      <sheetName val="Ansøgning om tilsagn "/>
      <sheetName val="Udbetaling"/>
      <sheetName val="Anmodning om udbetaling"/>
      <sheetName val="Li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
  <sheetViews>
    <sheetView tabSelected="1" workbookViewId="0">
      <selection activeCell="S10" sqref="S10"/>
    </sheetView>
  </sheetViews>
  <sheetFormatPr defaultRowHeight="14.5" x14ac:dyDescent="0.35"/>
  <sheetData>
    <row r="2" spans="2:18" x14ac:dyDescent="0.35">
      <c r="R2" t="s">
        <v>64</v>
      </c>
    </row>
    <row r="6" spans="2:18" ht="16" x14ac:dyDescent="0.35">
      <c r="B6" s="38"/>
    </row>
  </sheetData>
  <sheetProtection algorithmName="SHA-512" hashValue="f77O7csz0U3pSJugKwpxfxDQTroKmTF61wo/UzyxxCwzA2rV6uHGmKfSRGW2RVLsapRvcPOBh/pwh6bqo8e+pA==" saltValue="ojx+S2Oftny/B3YsE+3FdQ=="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showGridLines="0" topLeftCell="A7" zoomScale="80" zoomScaleNormal="80" workbookViewId="0">
      <selection activeCell="F38" sqref="F38"/>
    </sheetView>
  </sheetViews>
  <sheetFormatPr defaultColWidth="9.1796875" defaultRowHeight="14.5" x14ac:dyDescent="0.35"/>
  <cols>
    <col min="1" max="1" width="9.1796875" style="1"/>
    <col min="2" max="2" width="53.54296875" style="1" customWidth="1"/>
    <col min="3" max="3" width="40" style="1" customWidth="1"/>
    <col min="4" max="4" width="20.54296875" style="1" customWidth="1"/>
    <col min="5" max="10" width="9.1796875" style="1"/>
    <col min="11" max="11" width="16.81640625" style="1" customWidth="1"/>
    <col min="12" max="12" width="29.453125" style="1" bestFit="1" customWidth="1"/>
    <col min="13" max="13" width="21.81640625" style="1" customWidth="1"/>
    <col min="14" max="14" width="26.81640625" style="1" bestFit="1" customWidth="1"/>
    <col min="15" max="15" width="12" style="1" customWidth="1"/>
    <col min="16" max="16" width="17.81640625" style="1" hidden="1" customWidth="1"/>
    <col min="17" max="18" width="0" style="1" hidden="1" customWidth="1"/>
    <col min="19" max="19" width="18.453125" style="1" hidden="1" customWidth="1"/>
    <col min="20" max="20" width="14" style="1" hidden="1" customWidth="1"/>
    <col min="21" max="22" width="13.54296875" style="1" hidden="1" customWidth="1"/>
    <col min="23" max="23" width="17.81640625" style="1" hidden="1" customWidth="1"/>
    <col min="24" max="24" width="15.54296875" style="1" hidden="1" customWidth="1"/>
    <col min="25" max="25" width="12.54296875" style="1" hidden="1" customWidth="1"/>
    <col min="26" max="26" width="18.453125" style="1" hidden="1" customWidth="1"/>
    <col min="27" max="31" width="0" style="1" hidden="1" customWidth="1"/>
    <col min="32" max="32" width="7.1796875" style="1" customWidth="1"/>
    <col min="33" max="16384" width="9.1796875" style="1"/>
  </cols>
  <sheetData>
    <row r="1" spans="1:32" ht="21" x14ac:dyDescent="0.5">
      <c r="B1" s="61" t="s">
        <v>63</v>
      </c>
      <c r="C1" s="61"/>
      <c r="D1" s="61"/>
      <c r="E1" s="2"/>
      <c r="F1" s="2"/>
      <c r="G1" s="2"/>
      <c r="H1" s="2"/>
      <c r="I1" s="2"/>
      <c r="J1" s="2"/>
      <c r="K1" s="2"/>
      <c r="L1" s="2"/>
      <c r="M1" s="2"/>
      <c r="N1" s="2"/>
      <c r="O1" s="2"/>
      <c r="P1" s="2"/>
    </row>
    <row r="2" spans="1:32" ht="21" x14ac:dyDescent="0.5">
      <c r="B2" s="3"/>
      <c r="C2" s="3"/>
      <c r="D2" s="3"/>
      <c r="E2" s="2"/>
      <c r="F2" s="2"/>
      <c r="G2" s="2"/>
      <c r="H2" s="2"/>
      <c r="I2" s="2"/>
      <c r="J2" s="2"/>
      <c r="K2" s="2"/>
      <c r="L2" s="2"/>
      <c r="M2" s="2"/>
      <c r="N2" s="2"/>
      <c r="O2" s="2"/>
      <c r="P2" s="2"/>
    </row>
    <row r="3" spans="1:32" ht="21" x14ac:dyDescent="0.5">
      <c r="A3" s="4"/>
      <c r="B3" s="62" t="s">
        <v>91</v>
      </c>
      <c r="C3" s="62"/>
      <c r="D3" s="62"/>
      <c r="I3" s="4"/>
      <c r="J3" s="4"/>
      <c r="K3" s="4"/>
      <c r="L3" s="4"/>
      <c r="M3" s="4"/>
      <c r="N3" s="4"/>
      <c r="O3" s="4"/>
      <c r="P3" s="4"/>
    </row>
    <row r="4" spans="1:32" ht="21" x14ac:dyDescent="0.5">
      <c r="A4" s="4"/>
      <c r="B4" s="63" t="s">
        <v>98</v>
      </c>
      <c r="C4" s="64"/>
      <c r="D4" s="64"/>
      <c r="I4" s="4"/>
      <c r="J4" s="4"/>
      <c r="K4" s="4"/>
      <c r="L4" s="4"/>
      <c r="M4" s="4"/>
      <c r="N4" s="4"/>
      <c r="O4" s="4"/>
      <c r="P4" s="4"/>
    </row>
    <row r="5" spans="1:32" ht="228" customHeight="1" x14ac:dyDescent="0.5">
      <c r="A5" s="4"/>
      <c r="B5" s="64"/>
      <c r="C5" s="64"/>
      <c r="D5" s="64"/>
      <c r="I5" s="4"/>
      <c r="J5" s="4"/>
      <c r="K5" s="4"/>
      <c r="L5" s="4"/>
      <c r="M5" s="4"/>
      <c r="N5" s="4"/>
      <c r="O5" s="4"/>
      <c r="P5" s="4"/>
    </row>
    <row r="6" spans="1:32" ht="21" x14ac:dyDescent="0.5">
      <c r="A6" s="4"/>
      <c r="G6" s="5"/>
      <c r="I6" s="4"/>
      <c r="J6" s="4"/>
      <c r="K6" s="4"/>
      <c r="L6" s="4"/>
      <c r="M6" s="4"/>
      <c r="N6" s="4"/>
      <c r="O6" s="4"/>
      <c r="P6" s="4"/>
    </row>
    <row r="7" spans="1:32" ht="44.25" customHeight="1" x14ac:dyDescent="0.5">
      <c r="A7" s="4"/>
      <c r="B7" s="6" t="s">
        <v>97</v>
      </c>
      <c r="C7" s="65" t="s">
        <v>1</v>
      </c>
      <c r="D7" s="65"/>
      <c r="E7" s="4"/>
      <c r="F7" s="66"/>
      <c r="G7" s="66"/>
      <c r="H7" s="66"/>
      <c r="I7" s="66"/>
      <c r="J7" s="66"/>
      <c r="K7" s="66"/>
      <c r="L7" s="66"/>
      <c r="M7" s="4"/>
      <c r="N7" s="4"/>
      <c r="O7" s="4"/>
      <c r="P7" s="4"/>
    </row>
    <row r="9" spans="1:32" ht="50.15" customHeight="1" thickBot="1" x14ac:dyDescent="0.4">
      <c r="B9" s="82" t="str">
        <f>IF(C7="Nej","Kan beregneren ikke benyttes, se ansøgningsvejledningen for yderligere hjælp","")</f>
        <v/>
      </c>
      <c r="C9" s="82"/>
      <c r="D9" s="82"/>
    </row>
    <row r="10" spans="1:32" x14ac:dyDescent="0.35">
      <c r="B10" s="88"/>
      <c r="C10" s="88"/>
      <c r="D10" s="88"/>
      <c r="Q10" s="7"/>
      <c r="R10" s="8"/>
      <c r="S10" s="8"/>
      <c r="T10" s="8"/>
      <c r="U10" s="8"/>
      <c r="V10" s="8"/>
      <c r="W10" s="8"/>
      <c r="X10" s="9"/>
    </row>
    <row r="11" spans="1:32" x14ac:dyDescent="0.35">
      <c r="B11" s="89" t="s">
        <v>2</v>
      </c>
      <c r="C11" s="89"/>
      <c r="D11" s="89"/>
      <c r="F11" s="67" t="s">
        <v>99</v>
      </c>
      <c r="G11" s="68"/>
      <c r="H11" s="68"/>
      <c r="I11" s="68"/>
      <c r="J11" s="68"/>
      <c r="K11" s="68"/>
      <c r="L11" s="68"/>
      <c r="M11" s="69"/>
      <c r="Q11" s="10"/>
      <c r="R11" s="11"/>
      <c r="S11" s="12" t="s">
        <v>3</v>
      </c>
      <c r="T11" s="12" t="s">
        <v>4</v>
      </c>
      <c r="U11" s="12" t="s">
        <v>5</v>
      </c>
      <c r="V11" s="13" t="s">
        <v>6</v>
      </c>
      <c r="X11" s="14"/>
      <c r="Z11" s="12" t="s">
        <v>7</v>
      </c>
      <c r="AA11" s="12" t="s">
        <v>8</v>
      </c>
      <c r="AB11" s="12" t="s">
        <v>9</v>
      </c>
      <c r="AC11" s="12" t="s">
        <v>10</v>
      </c>
      <c r="AD11" s="12" t="s">
        <v>11</v>
      </c>
      <c r="AE11" s="12" t="s">
        <v>12</v>
      </c>
      <c r="AF11" s="15"/>
    </row>
    <row r="12" spans="1:32" x14ac:dyDescent="0.35">
      <c r="B12" s="57"/>
      <c r="C12" s="57"/>
      <c r="D12" s="57"/>
      <c r="E12" s="17"/>
      <c r="F12" s="70"/>
      <c r="G12" s="71"/>
      <c r="H12" s="71"/>
      <c r="I12" s="71"/>
      <c r="J12" s="71"/>
      <c r="K12" s="71"/>
      <c r="L12" s="71"/>
      <c r="M12" s="72"/>
      <c r="Q12" s="10"/>
      <c r="R12" s="11"/>
      <c r="S12" s="11" t="s">
        <v>7</v>
      </c>
      <c r="T12" s="18">
        <v>0.7</v>
      </c>
      <c r="U12" s="19" t="s">
        <v>13</v>
      </c>
      <c r="V12" s="19">
        <v>9.8699999999999992</v>
      </c>
      <c r="X12" s="14"/>
      <c r="Z12" s="11" t="str">
        <f>U36</f>
        <v>1000 - 2999</v>
      </c>
      <c r="AA12" s="11" t="str">
        <f>U36</f>
        <v>1000 - 2999</v>
      </c>
      <c r="AB12" s="20" t="str">
        <f>U44</f>
        <v>3000 - 13999</v>
      </c>
      <c r="AC12" s="11" t="str">
        <f>U36</f>
        <v>1000 - 2999</v>
      </c>
      <c r="AD12" s="11" t="str">
        <f>U36</f>
        <v>1000 - 2999</v>
      </c>
      <c r="AE12" s="20" t="str">
        <f>U44</f>
        <v>3000 - 13999</v>
      </c>
    </row>
    <row r="13" spans="1:32" x14ac:dyDescent="0.35">
      <c r="B13" s="16" t="s">
        <v>14</v>
      </c>
      <c r="C13" s="76"/>
      <c r="D13" s="76"/>
      <c r="E13" s="17">
        <f>IF(OR(C7="Nej",C7=""),0.3,IF(OR($C$13="",ISNUMBER($C$13)=FALSE),0,1))</f>
        <v>0</v>
      </c>
      <c r="F13" s="70"/>
      <c r="G13" s="71"/>
      <c r="H13" s="71"/>
      <c r="I13" s="71"/>
      <c r="J13" s="71"/>
      <c r="K13" s="71"/>
      <c r="L13" s="71"/>
      <c r="M13" s="72"/>
      <c r="Q13" s="10"/>
      <c r="R13" s="11"/>
      <c r="S13" s="11" t="s">
        <v>8</v>
      </c>
      <c r="T13" s="18">
        <v>0.7</v>
      </c>
      <c r="U13" s="19" t="s">
        <v>15</v>
      </c>
      <c r="V13" s="19">
        <v>11</v>
      </c>
      <c r="X13" s="14"/>
      <c r="Z13" s="11" t="str">
        <f t="shared" ref="Z13:Z18" si="0">U37</f>
        <v>3000 - 4999</v>
      </c>
      <c r="AA13" s="11" t="str">
        <f t="shared" ref="AA13:AA18" si="1">U37</f>
        <v>3000 - 4999</v>
      </c>
      <c r="AB13" s="20" t="str">
        <f t="shared" ref="AB13:AB18" si="2">U45</f>
        <v>14000 - 16999</v>
      </c>
      <c r="AC13" s="11" t="str">
        <f t="shared" ref="AC13:AC18" si="3">U37</f>
        <v>3000 - 4999</v>
      </c>
      <c r="AD13" s="11" t="str">
        <f t="shared" ref="AD13:AD18" si="4">U37</f>
        <v>3000 - 4999</v>
      </c>
      <c r="AE13" s="20" t="str">
        <f t="shared" ref="AE13:AE18" si="5">U45</f>
        <v>14000 - 16999</v>
      </c>
    </row>
    <row r="14" spans="1:32" x14ac:dyDescent="0.35">
      <c r="F14" s="70"/>
      <c r="G14" s="71"/>
      <c r="H14" s="71"/>
      <c r="I14" s="71"/>
      <c r="J14" s="71"/>
      <c r="K14" s="71"/>
      <c r="L14" s="71"/>
      <c r="M14" s="72"/>
      <c r="Q14" s="10"/>
      <c r="R14" s="11"/>
      <c r="S14" s="11" t="s">
        <v>9</v>
      </c>
      <c r="T14" s="18">
        <v>0.7</v>
      </c>
      <c r="U14" s="19" t="s">
        <v>16</v>
      </c>
      <c r="V14" s="19">
        <v>4.67</v>
      </c>
      <c r="X14" s="14"/>
      <c r="Z14" s="11" t="str">
        <f t="shared" si="0"/>
        <v>5000 - 6999</v>
      </c>
      <c r="AA14" s="11" t="str">
        <f t="shared" si="1"/>
        <v>5000 - 6999</v>
      </c>
      <c r="AB14" s="20" t="str">
        <f t="shared" si="2"/>
        <v>17000 - 19999</v>
      </c>
      <c r="AC14" s="11" t="str">
        <f t="shared" si="3"/>
        <v>5000 - 6999</v>
      </c>
      <c r="AD14" s="11" t="str">
        <f t="shared" si="4"/>
        <v>5000 - 6999</v>
      </c>
      <c r="AE14" s="20" t="str">
        <f t="shared" si="5"/>
        <v>17000 - 19999</v>
      </c>
    </row>
    <row r="15" spans="1:32" x14ac:dyDescent="0.35">
      <c r="F15" s="70"/>
      <c r="G15" s="71"/>
      <c r="H15" s="71"/>
      <c r="I15" s="71"/>
      <c r="J15" s="71"/>
      <c r="K15" s="71"/>
      <c r="L15" s="71"/>
      <c r="M15" s="72"/>
      <c r="Q15" s="10"/>
      <c r="R15" s="11"/>
      <c r="S15" s="11" t="s">
        <v>10</v>
      </c>
      <c r="T15" s="18">
        <v>0.87</v>
      </c>
      <c r="U15" s="19" t="s">
        <v>13</v>
      </c>
      <c r="V15" s="19">
        <v>9.8699999999999992</v>
      </c>
      <c r="X15" s="14"/>
      <c r="Z15" s="11" t="str">
        <f t="shared" si="0"/>
        <v>7000- 8999</v>
      </c>
      <c r="AA15" s="11" t="str">
        <f t="shared" si="1"/>
        <v>7000- 8999</v>
      </c>
      <c r="AB15" s="20" t="str">
        <f t="shared" si="2"/>
        <v>20000 - 22999</v>
      </c>
      <c r="AC15" s="11" t="str">
        <f t="shared" si="3"/>
        <v>7000- 8999</v>
      </c>
      <c r="AD15" s="11" t="str">
        <f t="shared" si="4"/>
        <v>7000- 8999</v>
      </c>
      <c r="AE15" s="20" t="str">
        <f t="shared" si="5"/>
        <v>20000 - 22999</v>
      </c>
    </row>
    <row r="16" spans="1:32" x14ac:dyDescent="0.35">
      <c r="F16" s="70"/>
      <c r="G16" s="71"/>
      <c r="H16" s="71"/>
      <c r="I16" s="71"/>
      <c r="J16" s="71"/>
      <c r="K16" s="71"/>
      <c r="L16" s="71"/>
      <c r="M16" s="72"/>
      <c r="Q16" s="10"/>
      <c r="R16" s="11"/>
      <c r="S16" s="11" t="s">
        <v>11</v>
      </c>
      <c r="T16" s="18">
        <v>0.87</v>
      </c>
      <c r="U16" s="19" t="s">
        <v>15</v>
      </c>
      <c r="V16" s="19">
        <v>11</v>
      </c>
      <c r="X16" s="14"/>
      <c r="Z16" s="11" t="str">
        <f t="shared" si="0"/>
        <v>9000 - 10999</v>
      </c>
      <c r="AA16" s="11" t="str">
        <f t="shared" si="1"/>
        <v>9000 - 10999</v>
      </c>
      <c r="AB16" s="20" t="str">
        <f t="shared" si="2"/>
        <v>23000 - 25999</v>
      </c>
      <c r="AC16" s="11" t="str">
        <f t="shared" si="3"/>
        <v>9000 - 10999</v>
      </c>
      <c r="AD16" s="11" t="str">
        <f t="shared" si="4"/>
        <v>9000 - 10999</v>
      </c>
      <c r="AE16" s="20" t="str">
        <f t="shared" si="5"/>
        <v>23000 - 25999</v>
      </c>
    </row>
    <row r="17" spans="2:31" ht="15" thickBot="1" x14ac:dyDescent="0.4">
      <c r="B17" s="21" t="s">
        <v>17</v>
      </c>
      <c r="C17" s="77"/>
      <c r="D17" s="77"/>
      <c r="E17" s="17">
        <f>IF(OR(C7="Nej",C7=""),0.3,IF(C17="",0,1))</f>
        <v>0</v>
      </c>
      <c r="F17" s="70"/>
      <c r="G17" s="71"/>
      <c r="H17" s="71"/>
      <c r="I17" s="71"/>
      <c r="J17" s="71"/>
      <c r="K17" s="71"/>
      <c r="L17" s="71"/>
      <c r="M17" s="72"/>
      <c r="Q17" s="10"/>
      <c r="R17" s="11"/>
      <c r="S17" s="11"/>
      <c r="T17" s="11"/>
      <c r="U17" s="11"/>
      <c r="V17" s="11"/>
      <c r="W17" s="11"/>
      <c r="X17" s="14"/>
      <c r="Z17" s="11" t="str">
        <f t="shared" si="0"/>
        <v>11000 - 12999</v>
      </c>
      <c r="AA17" s="11" t="str">
        <f t="shared" si="1"/>
        <v>11000 - 12999</v>
      </c>
      <c r="AB17" s="20" t="str">
        <f t="shared" si="2"/>
        <v>26000 - 28999</v>
      </c>
      <c r="AC17" s="11" t="str">
        <f t="shared" si="3"/>
        <v>11000 - 12999</v>
      </c>
      <c r="AD17" s="11" t="str">
        <f t="shared" si="4"/>
        <v>11000 - 12999</v>
      </c>
      <c r="AE17" s="20" t="str">
        <f t="shared" si="5"/>
        <v>26000 - 28999</v>
      </c>
    </row>
    <row r="18" spans="2:31" x14ac:dyDescent="0.35">
      <c r="B18" s="21" t="s">
        <v>18</v>
      </c>
      <c r="C18" s="80"/>
      <c r="D18" s="81"/>
      <c r="E18" s="22">
        <f>AB24</f>
        <v>0</v>
      </c>
      <c r="F18" s="70"/>
      <c r="G18" s="71"/>
      <c r="H18" s="71"/>
      <c r="I18" s="71"/>
      <c r="J18" s="71"/>
      <c r="K18" s="71"/>
      <c r="L18" s="71"/>
      <c r="M18" s="72"/>
      <c r="Q18" s="10"/>
      <c r="R18" s="7"/>
      <c r="S18" s="8" t="s">
        <v>20</v>
      </c>
      <c r="T18" s="9"/>
      <c r="U18" s="11"/>
      <c r="V18" s="11"/>
      <c r="W18" s="11"/>
      <c r="X18" s="14"/>
      <c r="Z18" s="11" t="str">
        <f t="shared" si="0"/>
        <v>13000 - 15000</v>
      </c>
      <c r="AA18" s="11" t="str">
        <f t="shared" si="1"/>
        <v>13000 - 15000</v>
      </c>
      <c r="AB18" s="20" t="str">
        <f t="shared" si="2"/>
        <v>29000 - 32000</v>
      </c>
      <c r="AC18" s="11" t="str">
        <f t="shared" si="3"/>
        <v>13000 - 15000</v>
      </c>
      <c r="AD18" s="11" t="str">
        <f t="shared" si="4"/>
        <v>13000 - 15000</v>
      </c>
      <c r="AE18" s="20" t="str">
        <f t="shared" si="5"/>
        <v>29000 - 32000</v>
      </c>
    </row>
    <row r="19" spans="2:31" ht="32.25" customHeight="1" x14ac:dyDescent="0.35">
      <c r="B19" s="23" t="s">
        <v>21</v>
      </c>
      <c r="C19" s="77"/>
      <c r="D19" s="77"/>
      <c r="E19" s="17">
        <f>IF(OR(C7="Nej",C7=""),0.3,IF(C19="",0,1))</f>
        <v>0</v>
      </c>
      <c r="F19" s="70"/>
      <c r="G19" s="71"/>
      <c r="H19" s="71"/>
      <c r="I19" s="71"/>
      <c r="J19" s="71"/>
      <c r="K19" s="71"/>
      <c r="L19" s="71"/>
      <c r="M19" s="72"/>
      <c r="Q19" s="10"/>
      <c r="R19" s="10"/>
      <c r="S19" s="20" t="s">
        <v>1</v>
      </c>
      <c r="T19" s="14"/>
      <c r="U19" s="11"/>
      <c r="V19" s="11"/>
      <c r="W19" s="11"/>
      <c r="X19" s="14"/>
    </row>
    <row r="20" spans="2:31" ht="21" customHeight="1" x14ac:dyDescent="0.35">
      <c r="B20" s="24" t="s">
        <v>22</v>
      </c>
      <c r="C20" s="78">
        <v>-10</v>
      </c>
      <c r="D20" s="78"/>
      <c r="E20" s="17">
        <f>IF(OR(C7="Nej",C7="",C19=""),0.3,IF(AND($C$19="Ja",ISNUMBER($C$20)=FALSE),0,IF(AND(C19="Ja",C20=""),0,IF(C19="Nej",0.5,1))))</f>
        <v>0.3</v>
      </c>
      <c r="F20" s="70"/>
      <c r="G20" s="71"/>
      <c r="H20" s="71"/>
      <c r="I20" s="71"/>
      <c r="J20" s="71"/>
      <c r="K20" s="71"/>
      <c r="L20" s="71"/>
      <c r="M20" s="72"/>
      <c r="Q20" s="10"/>
      <c r="R20" s="10"/>
      <c r="S20" s="20" t="s">
        <v>23</v>
      </c>
      <c r="T20" s="14"/>
      <c r="U20" s="11"/>
      <c r="V20" s="11"/>
      <c r="W20" s="11"/>
      <c r="X20" s="14"/>
    </row>
    <row r="21" spans="2:31" x14ac:dyDescent="0.35">
      <c r="F21" s="70"/>
      <c r="G21" s="71"/>
      <c r="H21" s="71"/>
      <c r="I21" s="71"/>
      <c r="J21" s="71"/>
      <c r="K21" s="71"/>
      <c r="L21" s="71"/>
      <c r="M21" s="72"/>
      <c r="Q21" s="10"/>
      <c r="R21" s="10"/>
      <c r="S21" s="20"/>
      <c r="T21" s="14"/>
      <c r="U21" s="11"/>
      <c r="V21" s="11"/>
      <c r="W21" s="11"/>
      <c r="X21" s="14"/>
    </row>
    <row r="22" spans="2:31" x14ac:dyDescent="0.35">
      <c r="B22" s="21" t="s">
        <v>24</v>
      </c>
      <c r="C22" s="77"/>
      <c r="D22" s="77"/>
      <c r="E22" s="17">
        <f>IF(OR(C7="Nej",C7=""),0.3,IF(C22="",0,1))</f>
        <v>0</v>
      </c>
      <c r="F22" s="70"/>
      <c r="G22" s="71"/>
      <c r="H22" s="71"/>
      <c r="I22" s="71"/>
      <c r="J22" s="71"/>
      <c r="K22" s="71"/>
      <c r="L22" s="71"/>
      <c r="M22" s="72"/>
      <c r="Q22" s="10"/>
      <c r="R22" s="10"/>
      <c r="S22" s="11">
        <f>IF(C19="Nej",0,C20)</f>
        <v>-10</v>
      </c>
      <c r="T22" s="14"/>
      <c r="U22" s="11"/>
      <c r="V22" s="11"/>
      <c r="W22" s="11"/>
      <c r="X22" s="14"/>
    </row>
    <row r="23" spans="2:31" ht="24.65" customHeight="1" x14ac:dyDescent="0.35">
      <c r="F23" s="70"/>
      <c r="G23" s="71"/>
      <c r="H23" s="71"/>
      <c r="I23" s="71"/>
      <c r="J23" s="71"/>
      <c r="K23" s="71"/>
      <c r="L23" s="71"/>
      <c r="M23" s="72"/>
      <c r="Q23" s="10"/>
      <c r="R23" s="10" t="s">
        <v>25</v>
      </c>
      <c r="S23" s="11">
        <v>103</v>
      </c>
      <c r="T23" s="14" t="s">
        <v>26</v>
      </c>
      <c r="U23" s="11"/>
      <c r="V23" s="11"/>
      <c r="W23" s="11"/>
      <c r="X23" s="14"/>
      <c r="Z23" s="25" t="s">
        <v>27</v>
      </c>
    </row>
    <row r="24" spans="2:31" ht="15" thickBot="1" x14ac:dyDescent="0.4">
      <c r="F24" s="70"/>
      <c r="G24" s="71"/>
      <c r="H24" s="71"/>
      <c r="I24" s="71"/>
      <c r="J24" s="71"/>
      <c r="K24" s="71"/>
      <c r="L24" s="71"/>
      <c r="M24" s="72"/>
      <c r="Q24" s="10"/>
      <c r="R24" s="26" t="s">
        <v>28</v>
      </c>
      <c r="S24" s="27">
        <f>S23*S22/1000</f>
        <v>-1.03</v>
      </c>
      <c r="T24" s="28"/>
      <c r="U24" s="11"/>
      <c r="V24" s="11"/>
      <c r="W24" s="11"/>
      <c r="X24" s="14"/>
      <c r="Z24" s="1" t="e">
        <f>MATCH(C17,Z11:AE11,0)</f>
        <v>#N/A</v>
      </c>
      <c r="AB24" s="1">
        <f>IF(OR(C7="Nej",C7=""),0.3,IFERROR(MATCH(C18,Z26:Z32,0),0))</f>
        <v>0</v>
      </c>
    </row>
    <row r="25" spans="2:31" x14ac:dyDescent="0.35">
      <c r="B25" s="29" t="s">
        <v>29</v>
      </c>
      <c r="C25" s="79" t="str">
        <f>IF(C17="","",VLOOKUP(C17,S12:V16,3,FALSE))</f>
        <v/>
      </c>
      <c r="D25" s="79"/>
      <c r="E25" s="30"/>
      <c r="F25" s="70"/>
      <c r="G25" s="71"/>
      <c r="H25" s="71"/>
      <c r="I25" s="71"/>
      <c r="J25" s="71"/>
      <c r="K25" s="71"/>
      <c r="L25" s="71"/>
      <c r="M25" s="72"/>
      <c r="Q25" s="10"/>
      <c r="R25" s="11"/>
      <c r="S25" s="11"/>
      <c r="T25" s="11"/>
      <c r="U25" s="11"/>
      <c r="V25" s="11"/>
      <c r="W25" s="11"/>
      <c r="X25" s="14"/>
      <c r="Z25" s="25" t="s">
        <v>30</v>
      </c>
    </row>
    <row r="26" spans="2:31" x14ac:dyDescent="0.35">
      <c r="B26" s="29" t="s">
        <v>31</v>
      </c>
      <c r="C26" s="79" t="str">
        <f>IF(C22="","",VLOOKUP(C22,S27:U30,3,FALSE))</f>
        <v/>
      </c>
      <c r="D26" s="79"/>
      <c r="F26" s="70"/>
      <c r="G26" s="71"/>
      <c r="H26" s="71"/>
      <c r="I26" s="71"/>
      <c r="J26" s="71"/>
      <c r="K26" s="71"/>
      <c r="L26" s="71"/>
      <c r="M26" s="72"/>
      <c r="Q26" s="10"/>
      <c r="R26" s="11"/>
      <c r="S26" s="12" t="s">
        <v>32</v>
      </c>
      <c r="T26" s="12" t="s">
        <v>33</v>
      </c>
      <c r="U26" s="13" t="s">
        <v>34</v>
      </c>
      <c r="W26" s="11"/>
      <c r="X26" s="14"/>
      <c r="Z26" s="1" t="e">
        <f>INDEX(data3,2,$Z$24)</f>
        <v>#N/A</v>
      </c>
    </row>
    <row r="27" spans="2:31" x14ac:dyDescent="0.35">
      <c r="B27" s="29" t="s">
        <v>35</v>
      </c>
      <c r="C27" s="84" t="str">
        <f>IF(OR(,$C$13="",$C$17="",$C$18="",$C$19="",$C$22=""),"",IF(AND(C19="Ja",C20=""),0,IF(OR($C$17="",$C$18=""),"",(VLOOKUP($C$18,$U$36:$V$51,2,FALSE)*VLOOKUP($C$17,$S$12:$V$16,4,FALSE)/1000)-$S$24)))</f>
        <v/>
      </c>
      <c r="D27" s="84"/>
      <c r="F27" s="70"/>
      <c r="G27" s="71"/>
      <c r="H27" s="71"/>
      <c r="I27" s="71"/>
      <c r="J27" s="71"/>
      <c r="K27" s="71"/>
      <c r="L27" s="71"/>
      <c r="M27" s="72"/>
      <c r="Q27" s="10"/>
      <c r="R27" s="11"/>
      <c r="S27" s="11" t="s">
        <v>36</v>
      </c>
      <c r="T27" s="31">
        <v>3.5</v>
      </c>
      <c r="U27" s="19" t="s">
        <v>37</v>
      </c>
      <c r="W27" s="11"/>
      <c r="X27" s="14"/>
      <c r="Z27" s="1" t="e">
        <f>INDEX(data3,3,$Z$24)</f>
        <v>#N/A</v>
      </c>
    </row>
    <row r="28" spans="2:31" x14ac:dyDescent="0.35">
      <c r="B28" s="29" t="s">
        <v>38</v>
      </c>
      <c r="C28" s="84" t="str">
        <f>IF(OR($C$13="",$C$17="",$C$18="",$C$19="",$C$22="",$AB$24=0),"",IF(OR($C$17="",$C$22=""),"",$C$27*VLOOKUP($C$17,$S$12:$V$16,2,FALSE)/VLOOKUP($C$22,$S$27:$U$30,2,FALSE)))</f>
        <v/>
      </c>
      <c r="D28" s="84"/>
      <c r="F28" s="70"/>
      <c r="G28" s="71"/>
      <c r="H28" s="71"/>
      <c r="I28" s="71"/>
      <c r="J28" s="71"/>
      <c r="K28" s="71"/>
      <c r="L28" s="71"/>
      <c r="M28" s="72"/>
      <c r="Q28" s="10"/>
      <c r="R28" s="11"/>
      <c r="S28" s="11" t="s">
        <v>39</v>
      </c>
      <c r="T28" s="31">
        <v>1</v>
      </c>
      <c r="U28" s="19" t="s">
        <v>40</v>
      </c>
      <c r="W28" s="11"/>
      <c r="X28" s="14"/>
      <c r="Z28" s="1" t="e">
        <f>INDEX(data3,4,$Z$24)</f>
        <v>#N/A</v>
      </c>
    </row>
    <row r="29" spans="2:31" x14ac:dyDescent="0.35">
      <c r="B29" s="29" t="s">
        <v>41</v>
      </c>
      <c r="C29" s="84" t="str">
        <f>IF(AND(C19="Ja",C20=""),"",IF(OR($C$13="",$C$17="",$C$18="",$C$19="",$C$22="",$AB$24=0,ISTEXT($C$13)=TRUE),"",IF(OR($C$27="",$C$28=""),"",$C$27-$C$28)))</f>
        <v/>
      </c>
      <c r="D29" s="84"/>
      <c r="E29" s="32"/>
      <c r="F29" s="70"/>
      <c r="G29" s="71"/>
      <c r="H29" s="71"/>
      <c r="I29" s="71"/>
      <c r="J29" s="71"/>
      <c r="K29" s="71"/>
      <c r="L29" s="71"/>
      <c r="M29" s="72"/>
      <c r="Q29" s="10"/>
      <c r="R29" s="11"/>
      <c r="S29" s="1" t="s">
        <v>12</v>
      </c>
      <c r="T29" s="31">
        <v>0.98</v>
      </c>
      <c r="U29" s="19" t="s">
        <v>42</v>
      </c>
      <c r="W29" s="11"/>
      <c r="X29" s="14"/>
      <c r="Z29" s="1" t="e">
        <f>INDEX(data3,5,$Z$24)</f>
        <v>#N/A</v>
      </c>
    </row>
    <row r="30" spans="2:31" ht="14.25" customHeight="1" x14ac:dyDescent="0.35">
      <c r="F30" s="70"/>
      <c r="G30" s="71"/>
      <c r="H30" s="71"/>
      <c r="I30" s="71"/>
      <c r="J30" s="71"/>
      <c r="K30" s="71"/>
      <c r="L30" s="71"/>
      <c r="M30" s="72"/>
      <c r="Q30" s="10"/>
      <c r="R30" s="11"/>
      <c r="S30" s="11" t="s">
        <v>9</v>
      </c>
      <c r="T30" s="31">
        <v>0.98</v>
      </c>
      <c r="U30" s="19" t="s">
        <v>16</v>
      </c>
      <c r="W30" s="11"/>
      <c r="X30" s="14"/>
      <c r="Z30" s="1" t="e">
        <f>INDEX(data3,6,$Z$24)</f>
        <v>#N/A</v>
      </c>
    </row>
    <row r="31" spans="2:31" x14ac:dyDescent="0.35">
      <c r="B31" s="29" t="s">
        <v>43</v>
      </c>
      <c r="C31" s="85" t="str">
        <f>IF(OR(,$C$13="",$C$17="",$C$18="",$C$19="",$C$22="",$AB$24=0,ISTEXT($C$13)=TRUE),"",IF($S$24=0,$C$13,$C$13*($C$27/($C$27+$S$24))))</f>
        <v/>
      </c>
      <c r="D31" s="85"/>
      <c r="F31" s="70"/>
      <c r="G31" s="71"/>
      <c r="H31" s="71"/>
      <c r="I31" s="71"/>
      <c r="J31" s="71"/>
      <c r="K31" s="71"/>
      <c r="L31" s="71"/>
      <c r="M31" s="72"/>
      <c r="Q31" s="10"/>
      <c r="R31" s="11"/>
      <c r="S31" s="11"/>
      <c r="T31" s="11"/>
      <c r="U31" s="11"/>
      <c r="W31" s="11"/>
      <c r="X31" s="14"/>
      <c r="Z31" s="1" t="e">
        <f>INDEX(data3,7,$Z$24)</f>
        <v>#N/A</v>
      </c>
    </row>
    <row r="32" spans="2:31" ht="31.5" customHeight="1" x14ac:dyDescent="0.35">
      <c r="C32" s="33"/>
      <c r="F32" s="70"/>
      <c r="G32" s="71"/>
      <c r="H32" s="71"/>
      <c r="I32" s="71"/>
      <c r="J32" s="71"/>
      <c r="K32" s="71"/>
      <c r="L32" s="71"/>
      <c r="M32" s="72"/>
      <c r="Q32" s="10"/>
      <c r="R32" s="11"/>
      <c r="V32" s="11"/>
      <c r="W32" s="11"/>
      <c r="X32" s="14"/>
      <c r="Z32" s="1" t="e">
        <f>INDEX(data3,8,$Z$24)</f>
        <v>#N/A</v>
      </c>
    </row>
    <row r="33" spans="2:26" x14ac:dyDescent="0.35">
      <c r="F33" s="70"/>
      <c r="G33" s="71"/>
      <c r="H33" s="71"/>
      <c r="I33" s="71"/>
      <c r="J33" s="71"/>
      <c r="K33" s="71"/>
      <c r="L33" s="71"/>
      <c r="M33" s="72"/>
      <c r="Q33" s="10"/>
      <c r="R33" s="11"/>
      <c r="W33" s="11"/>
      <c r="X33" s="11"/>
      <c r="Y33" s="11"/>
      <c r="Z33" s="11"/>
    </row>
    <row r="34" spans="2:26" ht="42.65" customHeight="1" x14ac:dyDescent="0.35">
      <c r="B34" s="86" t="str">
        <f>IF(C29="","Hvis du benytter beregneren for kedler eller kaloriferer skal du udfylde alle felter med et kryds ovenfor.",IF(C29&lt;&gt;"","Du har nu udfyldt alle felter til beregneren.",""))</f>
        <v>Hvis du benytter beregneren for kedler eller kaloriferer skal du udfylde alle felter med et kryds ovenfor.</v>
      </c>
      <c r="C34" s="87"/>
      <c r="D34" s="87"/>
      <c r="F34" s="73"/>
      <c r="G34" s="74"/>
      <c r="H34" s="74"/>
      <c r="I34" s="74"/>
      <c r="J34" s="74"/>
      <c r="K34" s="74"/>
      <c r="L34" s="74"/>
      <c r="M34" s="75"/>
      <c r="Q34" s="10"/>
      <c r="R34" s="11"/>
      <c r="W34" s="11"/>
      <c r="X34" s="11"/>
      <c r="Y34" s="20"/>
      <c r="Z34" s="11"/>
    </row>
    <row r="35" spans="2:26" ht="43.5" x14ac:dyDescent="0.35">
      <c r="B35" s="83" t="str">
        <f>IF(ISTEXT($C$13)=TRUE,"Der må ikke skrives tekst i feltet hvor du angiver din investering!",IF(AND(C19="Ja",ISTEXT($C$20)=TRUE),"Der må ikke skrives tekst i feltet hvor du angiver dit beboelsesareal!",""))</f>
        <v/>
      </c>
      <c r="C35" s="83"/>
      <c r="D35" s="83"/>
      <c r="Q35" s="10"/>
      <c r="R35" s="11"/>
      <c r="S35" s="34"/>
      <c r="T35" s="35"/>
      <c r="U35" s="36" t="s">
        <v>44</v>
      </c>
      <c r="V35" s="36" t="s">
        <v>45</v>
      </c>
      <c r="W35" s="11"/>
      <c r="X35" s="11"/>
      <c r="Y35" s="11"/>
      <c r="Z35" s="11"/>
    </row>
    <row r="36" spans="2:26" x14ac:dyDescent="0.35">
      <c r="B36" s="37"/>
      <c r="C36" s="37"/>
      <c r="D36" s="37"/>
      <c r="Q36" s="10"/>
      <c r="R36" s="11"/>
      <c r="S36" s="20"/>
      <c r="T36" s="19"/>
      <c r="U36" s="11" t="s">
        <v>46</v>
      </c>
      <c r="V36" s="19">
        <v>2999</v>
      </c>
      <c r="W36" s="11"/>
      <c r="X36" s="11"/>
      <c r="Y36" s="11"/>
      <c r="Z36" s="11"/>
    </row>
    <row r="37" spans="2:26" x14ac:dyDescent="0.35">
      <c r="Q37" s="10"/>
      <c r="R37" s="11"/>
      <c r="S37" s="20"/>
      <c r="T37" s="19"/>
      <c r="U37" s="11" t="s">
        <v>19</v>
      </c>
      <c r="V37" s="19">
        <v>4999</v>
      </c>
      <c r="W37" s="11"/>
      <c r="X37" s="11"/>
      <c r="Y37" s="11"/>
    </row>
    <row r="38" spans="2:26" x14ac:dyDescent="0.35">
      <c r="Q38" s="10"/>
      <c r="R38" s="11"/>
      <c r="S38" s="20"/>
      <c r="T38" s="19"/>
      <c r="U38" s="11" t="s">
        <v>47</v>
      </c>
      <c r="V38" s="19">
        <v>6999</v>
      </c>
      <c r="W38" s="11"/>
      <c r="X38" s="11"/>
      <c r="Y38" s="11"/>
    </row>
    <row r="39" spans="2:26" x14ac:dyDescent="0.35">
      <c r="Q39" s="10"/>
      <c r="R39" s="11"/>
      <c r="S39" s="20"/>
      <c r="T39" s="19"/>
      <c r="U39" s="11" t="s">
        <v>48</v>
      </c>
      <c r="V39" s="19">
        <v>8999</v>
      </c>
      <c r="W39" s="11"/>
      <c r="X39" s="11"/>
      <c r="Y39" s="11"/>
    </row>
    <row r="40" spans="2:26" x14ac:dyDescent="0.35">
      <c r="Q40" s="10"/>
      <c r="R40" s="11"/>
      <c r="S40" s="20"/>
      <c r="T40" s="19"/>
      <c r="U40" s="11" t="s">
        <v>49</v>
      </c>
      <c r="V40" s="19">
        <v>10999</v>
      </c>
      <c r="W40" s="11"/>
      <c r="X40" s="11"/>
      <c r="Y40" s="11"/>
    </row>
    <row r="41" spans="2:26" x14ac:dyDescent="0.35">
      <c r="Q41" s="10"/>
      <c r="R41" s="11"/>
      <c r="S41" s="20"/>
      <c r="T41" s="19"/>
      <c r="U41" s="11" t="s">
        <v>50</v>
      </c>
      <c r="V41" s="19">
        <v>12999</v>
      </c>
      <c r="W41" s="11"/>
      <c r="X41" s="11"/>
      <c r="Y41" s="11"/>
      <c r="Z41" s="11"/>
    </row>
    <row r="42" spans="2:26" x14ac:dyDescent="0.35">
      <c r="Q42" s="10"/>
      <c r="R42" s="11"/>
      <c r="S42" s="11"/>
      <c r="T42" s="19"/>
      <c r="U42" s="11" t="s">
        <v>51</v>
      </c>
      <c r="V42" s="19">
        <v>15000</v>
      </c>
      <c r="X42" s="11"/>
      <c r="Y42" s="11"/>
      <c r="Z42" s="11"/>
    </row>
    <row r="43" spans="2:26" x14ac:dyDescent="0.35">
      <c r="Q43" s="10"/>
      <c r="R43" s="11"/>
      <c r="S43" s="11"/>
      <c r="T43" s="11"/>
      <c r="U43" s="34" t="s">
        <v>52</v>
      </c>
      <c r="X43" s="11"/>
      <c r="Y43" s="11"/>
      <c r="Z43" s="11"/>
    </row>
    <row r="44" spans="2:26" x14ac:dyDescent="0.35">
      <c r="Q44" s="10"/>
      <c r="R44" s="11"/>
      <c r="S44" s="11"/>
      <c r="T44" s="11"/>
      <c r="U44" s="20" t="s">
        <v>53</v>
      </c>
      <c r="V44" s="19">
        <v>13999</v>
      </c>
      <c r="X44" s="11"/>
      <c r="Y44" s="11"/>
      <c r="Z44" s="11"/>
    </row>
    <row r="45" spans="2:26" x14ac:dyDescent="0.35">
      <c r="Q45" s="10"/>
      <c r="R45" s="11"/>
      <c r="S45" s="34"/>
      <c r="T45" s="35"/>
      <c r="U45" s="20" t="s">
        <v>54</v>
      </c>
      <c r="V45" s="19">
        <v>16999</v>
      </c>
      <c r="X45" s="11"/>
      <c r="Y45" s="11"/>
      <c r="Z45" s="11"/>
    </row>
    <row r="46" spans="2:26" x14ac:dyDescent="0.35">
      <c r="Q46" s="10"/>
      <c r="R46" s="11"/>
      <c r="S46" s="20"/>
      <c r="T46" s="19"/>
      <c r="U46" s="20" t="s">
        <v>55</v>
      </c>
      <c r="V46" s="19">
        <v>19999</v>
      </c>
      <c r="X46" s="11"/>
      <c r="Y46" s="11"/>
      <c r="Z46" s="11"/>
    </row>
    <row r="47" spans="2:26" x14ac:dyDescent="0.35">
      <c r="Q47" s="10"/>
      <c r="R47" s="11"/>
      <c r="S47" s="20"/>
      <c r="T47" s="19"/>
      <c r="U47" s="20" t="s">
        <v>56</v>
      </c>
      <c r="V47" s="19">
        <v>22999</v>
      </c>
      <c r="X47" s="11"/>
      <c r="Y47" s="11"/>
      <c r="Z47" s="11"/>
    </row>
    <row r="48" spans="2:26" x14ac:dyDescent="0.35">
      <c r="Q48" s="10"/>
      <c r="S48" s="20"/>
      <c r="T48" s="19"/>
      <c r="U48" s="20" t="s">
        <v>57</v>
      </c>
      <c r="V48" s="19">
        <v>25999</v>
      </c>
      <c r="X48" s="11"/>
      <c r="Y48" s="11"/>
      <c r="Z48" s="11"/>
    </row>
    <row r="49" spans="17:24" x14ac:dyDescent="0.35">
      <c r="Q49" s="11"/>
      <c r="S49" s="20"/>
      <c r="T49" s="19"/>
      <c r="U49" s="20" t="s">
        <v>58</v>
      </c>
      <c r="V49" s="19">
        <v>28999</v>
      </c>
      <c r="X49" s="11"/>
    </row>
    <row r="50" spans="17:24" x14ac:dyDescent="0.35">
      <c r="S50" s="20"/>
      <c r="T50" s="19"/>
      <c r="U50" s="11" t="s">
        <v>59</v>
      </c>
      <c r="V50" s="19">
        <v>32000</v>
      </c>
    </row>
    <row r="51" spans="17:24" x14ac:dyDescent="0.35">
      <c r="S51" s="11"/>
      <c r="T51" s="19"/>
      <c r="U51" s="11"/>
    </row>
    <row r="52" spans="17:24" x14ac:dyDescent="0.35">
      <c r="V52" s="11"/>
    </row>
    <row r="54" spans="17:24" x14ac:dyDescent="0.35">
      <c r="R54" s="1" t="s">
        <v>60</v>
      </c>
    </row>
    <row r="55" spans="17:24" x14ac:dyDescent="0.35">
      <c r="R55" s="1" t="s">
        <v>61</v>
      </c>
    </row>
    <row r="56" spans="17:24" x14ac:dyDescent="0.35">
      <c r="R56" s="1" t="s">
        <v>62</v>
      </c>
    </row>
  </sheetData>
  <sheetProtection algorithmName="SHA-512" hashValue="OLqFi0O/ApnOZMLCCO5aNg8IsRL8qa3aeaJxt1UBPoJqdtUpgQiIYny1LQvQXdnUjp+2OairJZhNPFp9SxulFg==" saltValue="LozcIoQ67wlSjKBiV05gYA==" spinCount="100000" sheet="1" objects="1" scenarios="1"/>
  <mergeCells count="23">
    <mergeCell ref="B9:D9"/>
    <mergeCell ref="B35:D35"/>
    <mergeCell ref="C26:D26"/>
    <mergeCell ref="C27:D27"/>
    <mergeCell ref="C28:D28"/>
    <mergeCell ref="C29:D29"/>
    <mergeCell ref="C31:D31"/>
    <mergeCell ref="B34:D34"/>
    <mergeCell ref="B10:D10"/>
    <mergeCell ref="B11:D11"/>
    <mergeCell ref="F11:M34"/>
    <mergeCell ref="C13:D13"/>
    <mergeCell ref="C17:D17"/>
    <mergeCell ref="C19:D19"/>
    <mergeCell ref="C20:D20"/>
    <mergeCell ref="C22:D22"/>
    <mergeCell ref="C25:D25"/>
    <mergeCell ref="C18:D18"/>
    <mergeCell ref="B1:D1"/>
    <mergeCell ref="B3:D3"/>
    <mergeCell ref="B4:D5"/>
    <mergeCell ref="C7:D7"/>
    <mergeCell ref="F7:L7"/>
  </mergeCells>
  <conditionalFormatting sqref="C20">
    <cfRule type="expression" dxfId="89" priority="4">
      <formula>$C$7="Nej"</formula>
    </cfRule>
    <cfRule type="expression" dxfId="88" priority="6">
      <formula>$C$19=""</formula>
    </cfRule>
    <cfRule type="expression" dxfId="87" priority="22">
      <formula>$C$19="Nej"</formula>
    </cfRule>
  </conditionalFormatting>
  <conditionalFormatting sqref="B20">
    <cfRule type="expression" dxfId="86" priority="21">
      <formula>$C$19="Nej"</formula>
    </cfRule>
  </conditionalFormatting>
  <conditionalFormatting sqref="B34:D34">
    <cfRule type="expression" dxfId="85" priority="9">
      <formula>$C$29&lt;&gt;""</formula>
    </cfRule>
    <cfRule type="expression" dxfId="84" priority="13">
      <formula>$C$29=""</formula>
    </cfRule>
  </conditionalFormatting>
  <conditionalFormatting sqref="B31:D31">
    <cfRule type="expression" dxfId="83" priority="10">
      <formula>$C$19="Nej"</formula>
    </cfRule>
    <cfRule type="expression" dxfId="82" priority="11">
      <formula>$C$19=""</formula>
    </cfRule>
  </conditionalFormatting>
  <conditionalFormatting sqref="C20:D20">
    <cfRule type="expression" dxfId="81" priority="5">
      <formula>$C$7=""</formula>
    </cfRule>
  </conditionalFormatting>
  <conditionalFormatting sqref="A10:B10 E10:M10 A35:B35 E35:M35 A11:M17 A19:M34 A18:C18 E18:M18">
    <cfRule type="expression" dxfId="80" priority="7">
      <formula>$C$7=""</formula>
    </cfRule>
    <cfRule type="expression" dxfId="79" priority="8">
      <formula>$C$7="Nej"</formula>
    </cfRule>
  </conditionalFormatting>
  <conditionalFormatting sqref="B9:D9">
    <cfRule type="expression" dxfId="78" priority="3">
      <formula>$C$7="Nej"</formula>
    </cfRule>
  </conditionalFormatting>
  <conditionalFormatting sqref="B35:D35">
    <cfRule type="expression" dxfId="77" priority="1">
      <formula>IF($C$19="Ja",ISTEXT($C$20)=TRUE)</formula>
    </cfRule>
    <cfRule type="expression" dxfId="76" priority="2">
      <formula>ISTEXT($C$13)=TRUE</formula>
    </cfRule>
  </conditionalFormatting>
  <dataValidations count="19">
    <dataValidation type="list" allowBlank="1" showInputMessage="1" showErrorMessage="1" sqref="C22">
      <formula1>$S$27:$S$30</formula1>
    </dataValidation>
    <dataValidation type="list" allowBlank="1" showInputMessage="1" showErrorMessage="1" sqref="C17">
      <formula1>$S$12:$S$16</formula1>
    </dataValidation>
    <dataValidation type="list" allowBlank="1" showInputMessage="1" showErrorMessage="1" sqref="C18">
      <formula1>$Z$26:$Z$32</formula1>
    </dataValidation>
    <dataValidation type="list" allowBlank="1" showInputMessage="1" showErrorMessage="1" sqref="C19">
      <formula1>$S$19:$S$20</formula1>
    </dataValidation>
    <dataValidation allowBlank="1" showInputMessage="1" showErrorMessage="1" promptTitle="Investeringsomkostninger " prompt="Her ser du de investeringsomkostninger som overføres til fanen &quot;Beregning af tilskud&quot;, såfremt noget af dit brændselsforbrug går til beboelse. " sqref="B31"/>
    <dataValidation allowBlank="1" showInputMessage="1" showErrorMessage="1" promptTitle="Energitype i efter-situationen" prompt="Energitype i efter-situationen vælges automatisk på baggrund at den valgte varmekilde i efter-situationen." sqref="B26"/>
    <dataValidation allowBlank="1" showInputMessage="1" showErrorMessage="1" promptTitle="Energitype i før-situationen" prompt="Energitype i før-situationen vælges automatisk på baggrund at den valgte varmekilde i før-situationen." sqref="B25"/>
    <dataValidation allowBlank="1" showInputMessage="1" showErrorMessage="1" promptTitle="Varmekilde i efter-situationen" prompt="Vælg den varmekilde du vil skifte til fra listen." sqref="B22"/>
    <dataValidation allowBlank="1" showInputMessage="1" showErrorMessage="1" promptTitle="Opvarmningsform" prompt="Vælg din nuværende opvarmningsform fra listen." sqref="B17"/>
    <dataValidation allowBlank="1" showInputMessage="1" showErrorMessage="1" promptTitle="Beboelse" prompt="Der gives ikke tilskud til beboelse. Den andel af bygningen der vedrører beboelse vil derfor blive fratrukket. " sqref="B19"/>
    <dataValidation allowBlank="1" showInputMessage="1" showErrorMessage="1" promptTitle="Beboelsesareal" prompt="Her skal du angive det areal som går til beboelse. Beboelsesarealet fremgår af BBR." sqref="B20"/>
    <dataValidation type="list" allowBlank="1" showInputMessage="1" showErrorMessage="1" sqref="C7:D7">
      <formula1>"Ja,Nej"</formula1>
    </dataValidation>
    <dataValidation allowBlank="1" showInputMessage="1" showErrorMessage="1" promptTitle="Brændselsforbrug" prompt="Du skal vælge dit nuværende årlige brændelsforbrug. Hvis du har olie, angives det i liter, har du naturgasangives det i Nm3 og har du træpiller, angiver du forbruget i kg. Dette omregnes automatisk til et forbrug i MWh.  " sqref="B18"/>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 sqref="B13"/>
    <dataValidation allowBlank="1" showInputMessage="1" showErrorMessage="1" prompt="Indskrives i ansøgningskemaet, som energiforbrug i efter-situationen" sqref="C28:D28"/>
    <dataValidation allowBlank="1" showInputMessage="1" showErrorMessage="1" prompt="Indskrives i ansøgnings-skemaet, som energitype før" sqref="C25:D25"/>
    <dataValidation allowBlank="1" showInputMessage="1" showErrorMessage="1" prompt="Indskrives i ansøgningsskemaet i energitype i efter-situation" sqref="C26:D26"/>
    <dataValidation allowBlank="1" showInputMessage="1" showErrorMessage="1" prompt="Indskrives i ansøgnings-skemaet,som energiforbruget i før-situationen" sqref="C27:D27"/>
    <dataValidation allowBlank="1" showInputMessage="1" showErrorMessage="1" prompt="Indtast som Investeringsomkostninger" sqref="C31:D31"/>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C4FE4BB2-4A3E-4D9F-8582-6AF9786B57F4}">
            <x14:iconSet custom="1">
              <x14:cfvo type="percent">
                <xm:f>0</xm:f>
              </x14:cfvo>
              <x14:cfvo type="num">
                <xm:f>0.1</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9" id="{F40D0BC3-2BFC-4637-B2D4-410C7D39E221}">
            <x14:iconSet iconSet="3Symbols2" custom="1">
              <x14:cfvo type="percent">
                <xm:f>0</xm:f>
              </x14:cfvo>
              <x14:cfvo type="num">
                <xm:f>0</xm:f>
              </x14:cfvo>
              <x14:cfvo type="num">
                <xm:f>1</xm:f>
              </x14:cfvo>
              <x14:cfIcon iconSet="3Symbols2" iconId="0"/>
              <x14:cfIcon iconSet="3Symbols2" iconId="0"/>
              <x14:cfIcon iconSet="3Symbols2" iconId="2"/>
            </x14:iconSet>
          </x14:cfRule>
          <xm:sqref>E29</xm:sqref>
        </x14:conditionalFormatting>
        <x14:conditionalFormatting xmlns:xm="http://schemas.microsoft.com/office/excel/2006/main">
          <x14:cfRule type="iconSet" priority="18" id="{A0B14D74-548F-4F35-95E2-D886DD6513DD}">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7" id="{D5D9A7CF-27B4-4F81-A1CD-258177F9F962}">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16" id="{9EE2C199-8A96-42B6-9546-69CFB670319C}">
            <x14:iconSet showValue="0" custom="1">
              <x14:cfvo type="percent">
                <xm:f>0</xm:f>
              </x14:cfvo>
              <x14:cfvo type="num">
                <xm:f>0.2</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5" id="{E4F3DC59-735E-49C3-B02C-303996418BB2}">
            <x14:iconSet showValue="0" custom="1">
              <x14:cfvo type="percent">
                <xm:f>0</xm:f>
              </x14:cfvo>
              <x14:cfvo type="num">
                <xm:f>0.2</xm:f>
              </x14:cfvo>
              <x14:cfvo type="num">
                <xm:f>1</xm:f>
              </x14:cfvo>
              <x14:cfIcon iconSet="3Symbols2" iconId="0"/>
              <x14:cfIcon iconSet="NoIcons" iconId="0"/>
              <x14:cfIcon iconSet="3Symbols2" iconId="2"/>
            </x14:iconSet>
          </x14:cfRule>
          <xm:sqref>E19</xm:sqref>
        </x14:conditionalFormatting>
        <x14:conditionalFormatting xmlns:xm="http://schemas.microsoft.com/office/excel/2006/main">
          <x14:cfRule type="iconSet" priority="14" id="{2D9045E7-6566-4078-84D8-FD2600EDC551}">
            <x14:iconSet showValue="0" custom="1">
              <x14:cfvo type="percent">
                <xm:f>0</xm:f>
              </x14:cfvo>
              <x14:cfvo type="num">
                <xm:f>0.2</xm:f>
              </x14:cfvo>
              <x14:cfvo type="num">
                <xm:f>1</xm:f>
              </x14:cfvo>
              <x14:cfIcon iconSet="3Symbols2" iconId="0"/>
              <x14:cfIcon iconSet="NoIcons" iconId="0"/>
              <x14:cfIcon iconSet="3Symbols2" iconId="2"/>
            </x14:iconSet>
          </x14:cfRule>
          <xm:sqref>E22</xm:sqref>
        </x14:conditionalFormatting>
        <x14:conditionalFormatting xmlns:xm="http://schemas.microsoft.com/office/excel/2006/main">
          <x14:cfRule type="iconSet" priority="12" id="{3F91FAEF-23E4-4184-86EA-C1CE45227CCD}">
            <x14:iconSet showValue="0" custom="1">
              <x14:cfvo type="percent">
                <xm:f>0</xm:f>
              </x14:cfvo>
              <x14:cfvo type="num">
                <xm:f>0.2</xm:f>
              </x14:cfvo>
              <x14:cfvo type="num">
                <xm:f>1</xm:f>
              </x14:cfvo>
              <x14:cfIcon iconSet="3Symbols2" iconId="0"/>
              <x14:cfIcon iconSet="NoIcons" iconId="0"/>
              <x14:cfIcon iconSet="3Symbols2" iconId="2"/>
            </x14:iconSet>
          </x14:cfRule>
          <xm:sqref>E20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showGridLines="0" topLeftCell="A12" zoomScale="80" zoomScaleNormal="80" workbookViewId="0">
      <selection activeCell="C52" sqref="C52"/>
    </sheetView>
  </sheetViews>
  <sheetFormatPr defaultColWidth="9.1796875" defaultRowHeight="14.5" x14ac:dyDescent="0.35"/>
  <cols>
    <col min="1" max="1" width="9.1796875" style="58"/>
    <col min="2" max="2" width="53.54296875" style="58" customWidth="1"/>
    <col min="3" max="3" width="40" style="58" customWidth="1"/>
    <col min="4" max="4" width="20.54296875" style="58" customWidth="1"/>
    <col min="5" max="10" width="9.1796875" style="58"/>
    <col min="11" max="11" width="16.81640625" style="58" customWidth="1"/>
    <col min="12" max="12" width="29.453125" style="58" bestFit="1" customWidth="1"/>
    <col min="13" max="13" width="21.81640625" style="58" customWidth="1"/>
    <col min="14" max="14" width="26.81640625" style="58" bestFit="1" customWidth="1"/>
    <col min="15" max="15" width="12" style="58" customWidth="1"/>
    <col min="16" max="16" width="17.81640625" style="58" hidden="1" customWidth="1"/>
    <col min="17" max="18" width="0" style="58" hidden="1" customWidth="1"/>
    <col min="19" max="19" width="18.453125" style="58" hidden="1" customWidth="1"/>
    <col min="20" max="20" width="14" style="58" hidden="1" customWidth="1"/>
    <col min="21" max="22" width="13.54296875" style="58" hidden="1" customWidth="1"/>
    <col min="23" max="23" width="17.81640625" style="58" hidden="1" customWidth="1"/>
    <col min="24" max="24" width="15.54296875" style="58" hidden="1" customWidth="1"/>
    <col min="25" max="25" width="12.54296875" style="58" hidden="1" customWidth="1"/>
    <col min="26" max="26" width="18.453125" style="58" hidden="1" customWidth="1"/>
    <col min="27" max="31" width="0" style="58" hidden="1" customWidth="1"/>
    <col min="32" max="32" width="7.1796875" style="58" customWidth="1"/>
    <col min="33" max="16384" width="9.1796875" style="58"/>
  </cols>
  <sheetData>
    <row r="1" spans="1:32" ht="21" x14ac:dyDescent="0.5">
      <c r="B1" s="61" t="s">
        <v>63</v>
      </c>
      <c r="C1" s="61"/>
      <c r="D1" s="61"/>
      <c r="E1" s="2"/>
      <c r="F1" s="2"/>
      <c r="G1" s="2"/>
      <c r="H1" s="2"/>
      <c r="I1" s="2"/>
      <c r="J1" s="2"/>
      <c r="K1" s="2"/>
      <c r="L1" s="2"/>
      <c r="M1" s="2"/>
      <c r="N1" s="2"/>
      <c r="O1" s="2"/>
      <c r="P1" s="2"/>
    </row>
    <row r="2" spans="1:32" ht="21" x14ac:dyDescent="0.5">
      <c r="B2" s="3"/>
      <c r="C2" s="3"/>
      <c r="D2" s="3"/>
      <c r="E2" s="2"/>
      <c r="F2" s="2"/>
      <c r="G2" s="2"/>
      <c r="H2" s="2"/>
      <c r="I2" s="2"/>
      <c r="J2" s="2"/>
      <c r="K2" s="2"/>
      <c r="L2" s="2"/>
      <c r="M2" s="2"/>
      <c r="N2" s="2"/>
      <c r="O2" s="2"/>
      <c r="P2" s="2"/>
    </row>
    <row r="3" spans="1:32" ht="21" x14ac:dyDescent="0.5">
      <c r="A3" s="4"/>
      <c r="B3" s="62" t="s">
        <v>91</v>
      </c>
      <c r="C3" s="62"/>
      <c r="D3" s="62"/>
      <c r="I3" s="4"/>
      <c r="J3" s="4"/>
      <c r="K3" s="4"/>
      <c r="L3" s="4"/>
      <c r="M3" s="4"/>
      <c r="N3" s="4"/>
      <c r="O3" s="4"/>
      <c r="P3" s="4"/>
    </row>
    <row r="4" spans="1:32" ht="21" x14ac:dyDescent="0.5">
      <c r="A4" s="4"/>
      <c r="B4" s="63" t="s">
        <v>98</v>
      </c>
      <c r="C4" s="64"/>
      <c r="D4" s="64"/>
      <c r="I4" s="4"/>
      <c r="J4" s="4"/>
      <c r="K4" s="4"/>
      <c r="L4" s="4"/>
      <c r="M4" s="4"/>
      <c r="N4" s="4"/>
      <c r="O4" s="4"/>
      <c r="P4" s="4"/>
    </row>
    <row r="5" spans="1:32" ht="228" customHeight="1" x14ac:dyDescent="0.5">
      <c r="A5" s="4"/>
      <c r="B5" s="64"/>
      <c r="C5" s="64"/>
      <c r="D5" s="64"/>
      <c r="I5" s="4"/>
      <c r="J5" s="4"/>
      <c r="K5" s="4"/>
      <c r="L5" s="4"/>
      <c r="M5" s="4"/>
      <c r="N5" s="4"/>
      <c r="O5" s="4"/>
      <c r="P5" s="4"/>
    </row>
    <row r="6" spans="1:32" ht="21" x14ac:dyDescent="0.5">
      <c r="A6" s="4"/>
      <c r="G6" s="5"/>
      <c r="I6" s="4"/>
      <c r="J6" s="4"/>
      <c r="K6" s="4"/>
      <c r="L6" s="4"/>
      <c r="M6" s="4"/>
      <c r="N6" s="4"/>
      <c r="O6" s="4"/>
      <c r="P6" s="4"/>
    </row>
    <row r="7" spans="1:32" ht="44.25" customHeight="1" x14ac:dyDescent="0.5">
      <c r="A7" s="4"/>
      <c r="B7" s="6" t="s">
        <v>97</v>
      </c>
      <c r="C7" s="65" t="s">
        <v>1</v>
      </c>
      <c r="D7" s="65"/>
      <c r="E7" s="4"/>
      <c r="F7" s="66"/>
      <c r="G7" s="66"/>
      <c r="H7" s="66"/>
      <c r="I7" s="66"/>
      <c r="J7" s="66"/>
      <c r="K7" s="66"/>
      <c r="L7" s="66"/>
      <c r="M7" s="4"/>
      <c r="N7" s="4"/>
      <c r="O7" s="4"/>
      <c r="P7" s="4"/>
    </row>
    <row r="9" spans="1:32" ht="50.15" customHeight="1" thickBot="1" x14ac:dyDescent="0.4">
      <c r="B9" s="82" t="str">
        <f>IF(C7="Nej","Kan beregneren ikke benyttes, se ansøgningsvejledningen for yderligere hjælp","")</f>
        <v/>
      </c>
      <c r="C9" s="82"/>
      <c r="D9" s="82"/>
    </row>
    <row r="10" spans="1:32" x14ac:dyDescent="0.35">
      <c r="B10" s="88"/>
      <c r="C10" s="88"/>
      <c r="D10" s="88"/>
      <c r="Q10" s="7"/>
      <c r="R10" s="8"/>
      <c r="S10" s="8"/>
      <c r="T10" s="8"/>
      <c r="U10" s="8"/>
      <c r="V10" s="8"/>
      <c r="W10" s="8"/>
      <c r="X10" s="9"/>
    </row>
    <row r="11" spans="1:32" x14ac:dyDescent="0.35">
      <c r="B11" s="89" t="s">
        <v>2</v>
      </c>
      <c r="C11" s="89"/>
      <c r="D11" s="89"/>
      <c r="F11" s="67" t="s">
        <v>99</v>
      </c>
      <c r="G11" s="68"/>
      <c r="H11" s="68"/>
      <c r="I11" s="68"/>
      <c r="J11" s="68"/>
      <c r="K11" s="68"/>
      <c r="L11" s="68"/>
      <c r="M11" s="69"/>
      <c r="Q11" s="10"/>
      <c r="R11" s="11"/>
      <c r="S11" s="12" t="s">
        <v>3</v>
      </c>
      <c r="T11" s="12" t="s">
        <v>4</v>
      </c>
      <c r="U11" s="12" t="s">
        <v>5</v>
      </c>
      <c r="V11" s="13" t="s">
        <v>6</v>
      </c>
      <c r="X11" s="14"/>
      <c r="Z11" s="12" t="s">
        <v>7</v>
      </c>
      <c r="AA11" s="12" t="s">
        <v>8</v>
      </c>
      <c r="AB11" s="12" t="s">
        <v>9</v>
      </c>
      <c r="AC11" s="12" t="s">
        <v>10</v>
      </c>
      <c r="AD11" s="12" t="s">
        <v>11</v>
      </c>
      <c r="AE11" s="12" t="s">
        <v>12</v>
      </c>
      <c r="AF11" s="15"/>
    </row>
    <row r="12" spans="1:32" x14ac:dyDescent="0.35">
      <c r="E12" s="17"/>
      <c r="F12" s="70"/>
      <c r="G12" s="71"/>
      <c r="H12" s="71"/>
      <c r="I12" s="71"/>
      <c r="J12" s="71"/>
      <c r="K12" s="71"/>
      <c r="L12" s="71"/>
      <c r="M12" s="72"/>
      <c r="Q12" s="10"/>
      <c r="R12" s="11"/>
      <c r="S12" s="11" t="s">
        <v>7</v>
      </c>
      <c r="T12" s="18">
        <v>0.7</v>
      </c>
      <c r="U12" s="19" t="s">
        <v>13</v>
      </c>
      <c r="V12" s="19">
        <v>9.8699999999999992</v>
      </c>
      <c r="X12" s="14"/>
      <c r="Z12" s="11" t="str">
        <f>U36</f>
        <v>1000 - 2999</v>
      </c>
      <c r="AA12" s="11" t="str">
        <f>U36</f>
        <v>1000 - 2999</v>
      </c>
      <c r="AB12" s="20" t="str">
        <f>U44</f>
        <v>3000 - 13999</v>
      </c>
      <c r="AC12" s="11" t="str">
        <f>U36</f>
        <v>1000 - 2999</v>
      </c>
      <c r="AD12" s="11" t="str">
        <f>U36</f>
        <v>1000 - 2999</v>
      </c>
      <c r="AE12" s="20" t="str">
        <f>U44</f>
        <v>3000 - 13999</v>
      </c>
    </row>
    <row r="13" spans="1:32" x14ac:dyDescent="0.35">
      <c r="B13" s="16" t="s">
        <v>14</v>
      </c>
      <c r="C13" s="76"/>
      <c r="D13" s="76"/>
      <c r="E13" s="17">
        <f>IF(OR(C7="Nej",C7=""),0.3,IF(OR($C$13="",ISNUMBER($C$13)=FALSE),0,1))</f>
        <v>0</v>
      </c>
      <c r="F13" s="70"/>
      <c r="G13" s="71"/>
      <c r="H13" s="71"/>
      <c r="I13" s="71"/>
      <c r="J13" s="71"/>
      <c r="K13" s="71"/>
      <c r="L13" s="71"/>
      <c r="M13" s="72"/>
      <c r="Q13" s="10"/>
      <c r="R13" s="11"/>
      <c r="S13" s="11" t="s">
        <v>8</v>
      </c>
      <c r="T13" s="18">
        <v>0.7</v>
      </c>
      <c r="U13" s="19" t="s">
        <v>15</v>
      </c>
      <c r="V13" s="19">
        <v>11</v>
      </c>
      <c r="X13" s="14"/>
      <c r="Z13" s="11" t="str">
        <f t="shared" ref="Z13:Z18" si="0">U37</f>
        <v>3000 - 4999</v>
      </c>
      <c r="AA13" s="11" t="str">
        <f t="shared" ref="AA13:AA18" si="1">U37</f>
        <v>3000 - 4999</v>
      </c>
      <c r="AB13" s="20" t="str">
        <f t="shared" ref="AB13:AB18" si="2">U45</f>
        <v>14000 - 16999</v>
      </c>
      <c r="AC13" s="11" t="str">
        <f t="shared" ref="AC13:AC18" si="3">U37</f>
        <v>3000 - 4999</v>
      </c>
      <c r="AD13" s="11" t="str">
        <f t="shared" ref="AD13:AD18" si="4">U37</f>
        <v>3000 - 4999</v>
      </c>
      <c r="AE13" s="20" t="str">
        <f t="shared" ref="AE13:AE18" si="5">U45</f>
        <v>14000 - 16999</v>
      </c>
    </row>
    <row r="14" spans="1:32" x14ac:dyDescent="0.35">
      <c r="F14" s="70"/>
      <c r="G14" s="71"/>
      <c r="H14" s="71"/>
      <c r="I14" s="71"/>
      <c r="J14" s="71"/>
      <c r="K14" s="71"/>
      <c r="L14" s="71"/>
      <c r="M14" s="72"/>
      <c r="Q14" s="10"/>
      <c r="R14" s="11"/>
      <c r="S14" s="11" t="s">
        <v>9</v>
      </c>
      <c r="T14" s="18">
        <v>0.7</v>
      </c>
      <c r="U14" s="19" t="s">
        <v>16</v>
      </c>
      <c r="V14" s="19">
        <v>4.67</v>
      </c>
      <c r="X14" s="14"/>
      <c r="Z14" s="11" t="str">
        <f t="shared" si="0"/>
        <v>5000 - 6999</v>
      </c>
      <c r="AA14" s="11" t="str">
        <f t="shared" si="1"/>
        <v>5000 - 6999</v>
      </c>
      <c r="AB14" s="20" t="str">
        <f t="shared" si="2"/>
        <v>17000 - 19999</v>
      </c>
      <c r="AC14" s="11" t="str">
        <f t="shared" si="3"/>
        <v>5000 - 6999</v>
      </c>
      <c r="AD14" s="11" t="str">
        <f t="shared" si="4"/>
        <v>5000 - 6999</v>
      </c>
      <c r="AE14" s="20" t="str">
        <f t="shared" si="5"/>
        <v>17000 - 19999</v>
      </c>
    </row>
    <row r="15" spans="1:32" x14ac:dyDescent="0.35">
      <c r="F15" s="70"/>
      <c r="G15" s="71"/>
      <c r="H15" s="71"/>
      <c r="I15" s="71"/>
      <c r="J15" s="71"/>
      <c r="K15" s="71"/>
      <c r="L15" s="71"/>
      <c r="M15" s="72"/>
      <c r="Q15" s="10"/>
      <c r="R15" s="11"/>
      <c r="S15" s="11" t="s">
        <v>10</v>
      </c>
      <c r="T15" s="18">
        <v>0.87</v>
      </c>
      <c r="U15" s="19" t="s">
        <v>13</v>
      </c>
      <c r="V15" s="19">
        <v>9.8699999999999992</v>
      </c>
      <c r="X15" s="14"/>
      <c r="Z15" s="11" t="str">
        <f t="shared" si="0"/>
        <v>7000- 8999</v>
      </c>
      <c r="AA15" s="11" t="str">
        <f t="shared" si="1"/>
        <v>7000- 8999</v>
      </c>
      <c r="AB15" s="20" t="str">
        <f t="shared" si="2"/>
        <v>20000 - 22999</v>
      </c>
      <c r="AC15" s="11" t="str">
        <f t="shared" si="3"/>
        <v>7000- 8999</v>
      </c>
      <c r="AD15" s="11" t="str">
        <f t="shared" si="4"/>
        <v>7000- 8999</v>
      </c>
      <c r="AE15" s="20" t="str">
        <f t="shared" si="5"/>
        <v>20000 - 22999</v>
      </c>
    </row>
    <row r="16" spans="1:32" x14ac:dyDescent="0.35">
      <c r="F16" s="70"/>
      <c r="G16" s="71"/>
      <c r="H16" s="71"/>
      <c r="I16" s="71"/>
      <c r="J16" s="71"/>
      <c r="K16" s="71"/>
      <c r="L16" s="71"/>
      <c r="M16" s="72"/>
      <c r="Q16" s="10"/>
      <c r="R16" s="11"/>
      <c r="S16" s="11" t="s">
        <v>11</v>
      </c>
      <c r="T16" s="18">
        <v>0.87</v>
      </c>
      <c r="U16" s="19" t="s">
        <v>15</v>
      </c>
      <c r="V16" s="19">
        <v>11</v>
      </c>
      <c r="X16" s="14"/>
      <c r="Z16" s="11" t="str">
        <f t="shared" si="0"/>
        <v>9000 - 10999</v>
      </c>
      <c r="AA16" s="11" t="str">
        <f t="shared" si="1"/>
        <v>9000 - 10999</v>
      </c>
      <c r="AB16" s="20" t="str">
        <f t="shared" si="2"/>
        <v>23000 - 25999</v>
      </c>
      <c r="AC16" s="11" t="str">
        <f t="shared" si="3"/>
        <v>9000 - 10999</v>
      </c>
      <c r="AD16" s="11" t="str">
        <f t="shared" si="4"/>
        <v>9000 - 10999</v>
      </c>
      <c r="AE16" s="20" t="str">
        <f t="shared" si="5"/>
        <v>23000 - 25999</v>
      </c>
    </row>
    <row r="17" spans="2:31" ht="15" thickBot="1" x14ac:dyDescent="0.4">
      <c r="B17" s="21" t="s">
        <v>17</v>
      </c>
      <c r="C17" s="77"/>
      <c r="D17" s="77"/>
      <c r="E17" s="17">
        <f>IF(OR(C7="Nej",C7=""),0.3,IF(C17="",0,1))</f>
        <v>0</v>
      </c>
      <c r="F17" s="70"/>
      <c r="G17" s="71"/>
      <c r="H17" s="71"/>
      <c r="I17" s="71"/>
      <c r="J17" s="71"/>
      <c r="K17" s="71"/>
      <c r="L17" s="71"/>
      <c r="M17" s="72"/>
      <c r="Q17" s="10"/>
      <c r="R17" s="11"/>
      <c r="S17" s="11"/>
      <c r="T17" s="11"/>
      <c r="U17" s="11"/>
      <c r="V17" s="11"/>
      <c r="W17" s="11"/>
      <c r="X17" s="14"/>
      <c r="Z17" s="11" t="str">
        <f t="shared" si="0"/>
        <v>11000 - 12999</v>
      </c>
      <c r="AA17" s="11" t="str">
        <f t="shared" si="1"/>
        <v>11000 - 12999</v>
      </c>
      <c r="AB17" s="20" t="str">
        <f t="shared" si="2"/>
        <v>26000 - 28999</v>
      </c>
      <c r="AC17" s="11" t="str">
        <f t="shared" si="3"/>
        <v>11000 - 12999</v>
      </c>
      <c r="AD17" s="11" t="str">
        <f t="shared" si="4"/>
        <v>11000 - 12999</v>
      </c>
      <c r="AE17" s="20" t="str">
        <f t="shared" si="5"/>
        <v>26000 - 28999</v>
      </c>
    </row>
    <row r="18" spans="2:31" x14ac:dyDescent="0.35">
      <c r="B18" s="21" t="s">
        <v>18</v>
      </c>
      <c r="C18" s="80"/>
      <c r="D18" s="81"/>
      <c r="E18" s="22">
        <f>AB24</f>
        <v>0</v>
      </c>
      <c r="F18" s="70"/>
      <c r="G18" s="71"/>
      <c r="H18" s="71"/>
      <c r="I18" s="71"/>
      <c r="J18" s="71"/>
      <c r="K18" s="71"/>
      <c r="L18" s="71"/>
      <c r="M18" s="72"/>
      <c r="Q18" s="10"/>
      <c r="R18" s="7"/>
      <c r="S18" s="8" t="s">
        <v>20</v>
      </c>
      <c r="T18" s="9"/>
      <c r="U18" s="11"/>
      <c r="V18" s="11"/>
      <c r="W18" s="11"/>
      <c r="X18" s="14"/>
      <c r="Z18" s="11" t="str">
        <f t="shared" si="0"/>
        <v>13000 - 15000</v>
      </c>
      <c r="AA18" s="11" t="str">
        <f t="shared" si="1"/>
        <v>13000 - 15000</v>
      </c>
      <c r="AB18" s="20" t="str">
        <f t="shared" si="2"/>
        <v>29000 - 32000</v>
      </c>
      <c r="AC18" s="11" t="str">
        <f t="shared" si="3"/>
        <v>13000 - 15000</v>
      </c>
      <c r="AD18" s="11" t="str">
        <f t="shared" si="4"/>
        <v>13000 - 15000</v>
      </c>
      <c r="AE18" s="20" t="str">
        <f t="shared" si="5"/>
        <v>29000 - 32000</v>
      </c>
    </row>
    <row r="19" spans="2:31" ht="32.25" customHeight="1" x14ac:dyDescent="0.35">
      <c r="B19" s="23" t="s">
        <v>21</v>
      </c>
      <c r="C19" s="77"/>
      <c r="D19" s="77"/>
      <c r="E19" s="17">
        <f>IF(OR(C7="Nej",C7=""),0.3,IF(C19="",0,1))</f>
        <v>0</v>
      </c>
      <c r="F19" s="70"/>
      <c r="G19" s="71"/>
      <c r="H19" s="71"/>
      <c r="I19" s="71"/>
      <c r="J19" s="71"/>
      <c r="K19" s="71"/>
      <c r="L19" s="71"/>
      <c r="M19" s="72"/>
      <c r="Q19" s="10"/>
      <c r="R19" s="10"/>
      <c r="S19" s="20" t="s">
        <v>1</v>
      </c>
      <c r="T19" s="14"/>
      <c r="U19" s="11"/>
      <c r="V19" s="11"/>
      <c r="W19" s="11"/>
      <c r="X19" s="14"/>
    </row>
    <row r="20" spans="2:31" ht="21" customHeight="1" x14ac:dyDescent="0.35">
      <c r="B20" s="24" t="s">
        <v>22</v>
      </c>
      <c r="C20" s="78">
        <v>-10</v>
      </c>
      <c r="D20" s="78"/>
      <c r="E20" s="17">
        <f>IF(OR(C7="Nej",C7="",C19=""),0.3,IF(AND($C$19="Ja",ISNUMBER($C$20)=FALSE),0,IF(AND(C19="Ja",C20=""),0,IF(C19="Nej",0.5,1))))</f>
        <v>0.3</v>
      </c>
      <c r="F20" s="70"/>
      <c r="G20" s="71"/>
      <c r="H20" s="71"/>
      <c r="I20" s="71"/>
      <c r="J20" s="71"/>
      <c r="K20" s="71"/>
      <c r="L20" s="71"/>
      <c r="M20" s="72"/>
      <c r="Q20" s="10"/>
      <c r="R20" s="10"/>
      <c r="S20" s="20" t="s">
        <v>23</v>
      </c>
      <c r="T20" s="14"/>
      <c r="U20" s="11"/>
      <c r="V20" s="11"/>
      <c r="W20" s="11"/>
      <c r="X20" s="14"/>
    </row>
    <row r="21" spans="2:31" x14ac:dyDescent="0.35">
      <c r="F21" s="70"/>
      <c r="G21" s="71"/>
      <c r="H21" s="71"/>
      <c r="I21" s="71"/>
      <c r="J21" s="71"/>
      <c r="K21" s="71"/>
      <c r="L21" s="71"/>
      <c r="M21" s="72"/>
      <c r="Q21" s="10"/>
      <c r="R21" s="10"/>
      <c r="S21" s="20"/>
      <c r="T21" s="14"/>
      <c r="U21" s="11"/>
      <c r="V21" s="11"/>
      <c r="W21" s="11"/>
      <c r="X21" s="14"/>
    </row>
    <row r="22" spans="2:31" x14ac:dyDescent="0.35">
      <c r="B22" s="21" t="s">
        <v>24</v>
      </c>
      <c r="C22" s="77"/>
      <c r="D22" s="77"/>
      <c r="E22" s="17">
        <f>IF(OR(C7="Nej",C7=""),0.3,IF(C22="",0,1))</f>
        <v>0</v>
      </c>
      <c r="F22" s="70"/>
      <c r="G22" s="71"/>
      <c r="H22" s="71"/>
      <c r="I22" s="71"/>
      <c r="J22" s="71"/>
      <c r="K22" s="71"/>
      <c r="L22" s="71"/>
      <c r="M22" s="72"/>
      <c r="Q22" s="10"/>
      <c r="R22" s="10"/>
      <c r="S22" s="11">
        <f>IF(C19="Nej",0,C20)</f>
        <v>-10</v>
      </c>
      <c r="T22" s="14"/>
      <c r="U22" s="11"/>
      <c r="V22" s="11"/>
      <c r="W22" s="11"/>
      <c r="X22" s="14"/>
    </row>
    <row r="23" spans="2:31" ht="24.65" customHeight="1" x14ac:dyDescent="0.35">
      <c r="F23" s="70"/>
      <c r="G23" s="71"/>
      <c r="H23" s="71"/>
      <c r="I23" s="71"/>
      <c r="J23" s="71"/>
      <c r="K23" s="71"/>
      <c r="L23" s="71"/>
      <c r="M23" s="72"/>
      <c r="Q23" s="10"/>
      <c r="R23" s="10" t="s">
        <v>25</v>
      </c>
      <c r="S23" s="11">
        <v>103</v>
      </c>
      <c r="T23" s="14" t="s">
        <v>26</v>
      </c>
      <c r="U23" s="11"/>
      <c r="V23" s="11"/>
      <c r="W23" s="11"/>
      <c r="X23" s="14"/>
      <c r="Z23" s="25" t="s">
        <v>27</v>
      </c>
    </row>
    <row r="24" spans="2:31" ht="15" thickBot="1" x14ac:dyDescent="0.4">
      <c r="F24" s="70"/>
      <c r="G24" s="71"/>
      <c r="H24" s="71"/>
      <c r="I24" s="71"/>
      <c r="J24" s="71"/>
      <c r="K24" s="71"/>
      <c r="L24" s="71"/>
      <c r="M24" s="72"/>
      <c r="Q24" s="10"/>
      <c r="R24" s="26" t="s">
        <v>28</v>
      </c>
      <c r="S24" s="27">
        <f>S23*S22/1000</f>
        <v>-1.03</v>
      </c>
      <c r="T24" s="28"/>
      <c r="U24" s="11"/>
      <c r="V24" s="11"/>
      <c r="W24" s="11"/>
      <c r="X24" s="14"/>
      <c r="Z24" s="58" t="e">
        <f>MATCH(C17,Z11:AE11,0)</f>
        <v>#N/A</v>
      </c>
      <c r="AB24" s="58">
        <f>IF(OR(C7="Nej",C7=""),0.3,IFERROR(MATCH(C18,Z26:Z32,0),0))</f>
        <v>0</v>
      </c>
    </row>
    <row r="25" spans="2:31" x14ac:dyDescent="0.35">
      <c r="B25" s="29" t="s">
        <v>29</v>
      </c>
      <c r="C25" s="79" t="str">
        <f>IF(C17="","",VLOOKUP(C17,S12:V16,3,FALSE))</f>
        <v/>
      </c>
      <c r="D25" s="79"/>
      <c r="E25" s="30"/>
      <c r="F25" s="70"/>
      <c r="G25" s="71"/>
      <c r="H25" s="71"/>
      <c r="I25" s="71"/>
      <c r="J25" s="71"/>
      <c r="K25" s="71"/>
      <c r="L25" s="71"/>
      <c r="M25" s="72"/>
      <c r="Q25" s="10"/>
      <c r="R25" s="11"/>
      <c r="S25" s="11"/>
      <c r="T25" s="11"/>
      <c r="U25" s="11"/>
      <c r="V25" s="11"/>
      <c r="W25" s="11"/>
      <c r="X25" s="14"/>
      <c r="Z25" s="25" t="s">
        <v>30</v>
      </c>
    </row>
    <row r="26" spans="2:31" x14ac:dyDescent="0.35">
      <c r="B26" s="29" t="s">
        <v>31</v>
      </c>
      <c r="C26" s="79" t="str">
        <f>IF(C22="","",VLOOKUP(C22,S27:U30,3,FALSE))</f>
        <v/>
      </c>
      <c r="D26" s="79"/>
      <c r="F26" s="70"/>
      <c r="G26" s="71"/>
      <c r="H26" s="71"/>
      <c r="I26" s="71"/>
      <c r="J26" s="71"/>
      <c r="K26" s="71"/>
      <c r="L26" s="71"/>
      <c r="M26" s="72"/>
      <c r="Q26" s="10"/>
      <c r="R26" s="11"/>
      <c r="S26" s="12" t="s">
        <v>32</v>
      </c>
      <c r="T26" s="12" t="s">
        <v>33</v>
      </c>
      <c r="U26" s="13" t="s">
        <v>34</v>
      </c>
      <c r="W26" s="11"/>
      <c r="X26" s="14"/>
      <c r="Z26" s="58" t="e">
        <f>INDEX(data3,2,$Z$24)</f>
        <v>#N/A</v>
      </c>
    </row>
    <row r="27" spans="2:31" x14ac:dyDescent="0.35">
      <c r="B27" s="29" t="s">
        <v>35</v>
      </c>
      <c r="C27" s="84" t="str">
        <f>IF(OR(,$C$13="",$C$17="",$C$18="",$C$19="",$C$22=""),"",IF(AND(C19="Ja",C20=""),0,IF(OR($C$17="",$C$18=""),"",(VLOOKUP($C$18,$U$36:$V$51,2,FALSE)*VLOOKUP($C$17,$S$12:$V$16,4,FALSE)/1000)-$S$24)))</f>
        <v/>
      </c>
      <c r="D27" s="84"/>
      <c r="F27" s="70"/>
      <c r="G27" s="71"/>
      <c r="H27" s="71"/>
      <c r="I27" s="71"/>
      <c r="J27" s="71"/>
      <c r="K27" s="71"/>
      <c r="L27" s="71"/>
      <c r="M27" s="72"/>
      <c r="Q27" s="10"/>
      <c r="R27" s="11"/>
      <c r="S27" s="11" t="s">
        <v>36</v>
      </c>
      <c r="T27" s="31">
        <v>3.5</v>
      </c>
      <c r="U27" s="19" t="s">
        <v>37</v>
      </c>
      <c r="W27" s="11"/>
      <c r="X27" s="14"/>
      <c r="Z27" s="58" t="e">
        <f>INDEX(data3,3,$Z$24)</f>
        <v>#N/A</v>
      </c>
    </row>
    <row r="28" spans="2:31" x14ac:dyDescent="0.35">
      <c r="B28" s="29" t="s">
        <v>38</v>
      </c>
      <c r="C28" s="84" t="str">
        <f>IF(OR($C$13="",$C$17="",$C$18="",$C$19="",$C$22="",$AB$24=0),"",IF(OR($C$17="",$C$22=""),"",$C$27*VLOOKUP($C$17,$S$12:$V$16,2,FALSE)/VLOOKUP($C$22,$S$27:$U$30,2,FALSE)))</f>
        <v/>
      </c>
      <c r="D28" s="84"/>
      <c r="F28" s="70"/>
      <c r="G28" s="71"/>
      <c r="H28" s="71"/>
      <c r="I28" s="71"/>
      <c r="J28" s="71"/>
      <c r="K28" s="71"/>
      <c r="L28" s="71"/>
      <c r="M28" s="72"/>
      <c r="Q28" s="10"/>
      <c r="R28" s="11"/>
      <c r="S28" s="11" t="s">
        <v>39</v>
      </c>
      <c r="T28" s="31">
        <v>1</v>
      </c>
      <c r="U28" s="19" t="s">
        <v>40</v>
      </c>
      <c r="W28" s="11"/>
      <c r="X28" s="14"/>
      <c r="Z28" s="58" t="e">
        <f>INDEX(data3,4,$Z$24)</f>
        <v>#N/A</v>
      </c>
    </row>
    <row r="29" spans="2:31" x14ac:dyDescent="0.35">
      <c r="B29" s="29" t="s">
        <v>41</v>
      </c>
      <c r="C29" s="84" t="str">
        <f>IF(AND(C19="Ja",C20=""),"",IF(OR($C$13="",$C$17="",$C$18="",$C$19="",$C$22="",$AB$24=0,ISTEXT($C$13)=TRUE),"",IF(OR($C$27="",$C$28=""),"",$C$27-$C$28)))</f>
        <v/>
      </c>
      <c r="D29" s="84"/>
      <c r="E29" s="32"/>
      <c r="F29" s="70"/>
      <c r="G29" s="71"/>
      <c r="H29" s="71"/>
      <c r="I29" s="71"/>
      <c r="J29" s="71"/>
      <c r="K29" s="71"/>
      <c r="L29" s="71"/>
      <c r="M29" s="72"/>
      <c r="Q29" s="10"/>
      <c r="R29" s="11"/>
      <c r="S29" s="58" t="s">
        <v>12</v>
      </c>
      <c r="T29" s="31">
        <v>0.98</v>
      </c>
      <c r="U29" s="19" t="s">
        <v>42</v>
      </c>
      <c r="W29" s="11"/>
      <c r="X29" s="14"/>
      <c r="Z29" s="58" t="e">
        <f>INDEX(data3,5,$Z$24)</f>
        <v>#N/A</v>
      </c>
    </row>
    <row r="30" spans="2:31" ht="14.25" customHeight="1" x14ac:dyDescent="0.35">
      <c r="F30" s="70"/>
      <c r="G30" s="71"/>
      <c r="H30" s="71"/>
      <c r="I30" s="71"/>
      <c r="J30" s="71"/>
      <c r="K30" s="71"/>
      <c r="L30" s="71"/>
      <c r="M30" s="72"/>
      <c r="Q30" s="10"/>
      <c r="R30" s="11"/>
      <c r="S30" s="11" t="s">
        <v>9</v>
      </c>
      <c r="T30" s="31">
        <v>0.98</v>
      </c>
      <c r="U30" s="19" t="s">
        <v>16</v>
      </c>
      <c r="W30" s="11"/>
      <c r="X30" s="14"/>
      <c r="Z30" s="58" t="e">
        <f>INDEX(data3,6,$Z$24)</f>
        <v>#N/A</v>
      </c>
    </row>
    <row r="31" spans="2:31" x14ac:dyDescent="0.35">
      <c r="B31" s="29" t="s">
        <v>43</v>
      </c>
      <c r="C31" s="85" t="str">
        <f>IF(OR(,$C$13="",$C$17="",$C$18="",$C$19="",$C$22="",$AB$24=0,ISTEXT($C$13)=TRUE),"",IF($S$24=0,$C$13,$C$13*($C$27/($C$27+$S$24))))</f>
        <v/>
      </c>
      <c r="D31" s="85"/>
      <c r="F31" s="70"/>
      <c r="G31" s="71"/>
      <c r="H31" s="71"/>
      <c r="I31" s="71"/>
      <c r="J31" s="71"/>
      <c r="K31" s="71"/>
      <c r="L31" s="71"/>
      <c r="M31" s="72"/>
      <c r="Q31" s="10"/>
      <c r="R31" s="11"/>
      <c r="S31" s="11"/>
      <c r="T31" s="11"/>
      <c r="U31" s="11"/>
      <c r="W31" s="11"/>
      <c r="X31" s="14"/>
      <c r="Z31" s="58" t="e">
        <f>INDEX(data3,7,$Z$24)</f>
        <v>#N/A</v>
      </c>
    </row>
    <row r="32" spans="2:31" ht="31.5" customHeight="1" x14ac:dyDescent="0.35">
      <c r="C32" s="33"/>
      <c r="F32" s="70"/>
      <c r="G32" s="71"/>
      <c r="H32" s="71"/>
      <c r="I32" s="71"/>
      <c r="J32" s="71"/>
      <c r="K32" s="71"/>
      <c r="L32" s="71"/>
      <c r="M32" s="72"/>
      <c r="Q32" s="10"/>
      <c r="R32" s="11"/>
      <c r="V32" s="11"/>
      <c r="W32" s="11"/>
      <c r="X32" s="14"/>
      <c r="Z32" s="58" t="e">
        <f>INDEX(data3,8,$Z$24)</f>
        <v>#N/A</v>
      </c>
    </row>
    <row r="33" spans="2:26" x14ac:dyDescent="0.35">
      <c r="F33" s="70"/>
      <c r="G33" s="71"/>
      <c r="H33" s="71"/>
      <c r="I33" s="71"/>
      <c r="J33" s="71"/>
      <c r="K33" s="71"/>
      <c r="L33" s="71"/>
      <c r="M33" s="72"/>
      <c r="Q33" s="10"/>
      <c r="R33" s="11"/>
      <c r="W33" s="11"/>
      <c r="X33" s="11"/>
      <c r="Y33" s="11"/>
      <c r="Z33" s="11"/>
    </row>
    <row r="34" spans="2:26" ht="42.65" customHeight="1" x14ac:dyDescent="0.35">
      <c r="B34" s="86" t="str">
        <f>IF(C29="","Hvis du benytter beregneren for kedler eller kaloriferer skal du udfylde alle felter med et kryds ovenfor.",IF(C29&lt;&gt;"","Du har nu udfyldt alle felter til beregneren.",""))</f>
        <v>Hvis du benytter beregneren for kedler eller kaloriferer skal du udfylde alle felter med et kryds ovenfor.</v>
      </c>
      <c r="C34" s="87"/>
      <c r="D34" s="87"/>
      <c r="F34" s="73"/>
      <c r="G34" s="74"/>
      <c r="H34" s="74"/>
      <c r="I34" s="74"/>
      <c r="J34" s="74"/>
      <c r="K34" s="74"/>
      <c r="L34" s="74"/>
      <c r="M34" s="75"/>
      <c r="Q34" s="10"/>
      <c r="R34" s="11"/>
      <c r="W34" s="11"/>
      <c r="X34" s="11"/>
      <c r="Y34" s="20"/>
      <c r="Z34" s="11"/>
    </row>
    <row r="35" spans="2:26" ht="43.5" x14ac:dyDescent="0.35">
      <c r="B35" s="83" t="str">
        <f>IF(ISTEXT($C$13)=TRUE,"Der må ikke skrives tekst i feltet hvor du angiver din investering!",IF(AND(C19="Ja",ISTEXT($C$20)=TRUE),"Der må ikke skrives tekst i feltet hvor du angiver dit beboelsesareal!",""))</f>
        <v/>
      </c>
      <c r="C35" s="83"/>
      <c r="D35" s="83"/>
      <c r="Q35" s="10"/>
      <c r="R35" s="11"/>
      <c r="S35" s="34"/>
      <c r="T35" s="35"/>
      <c r="U35" s="36" t="s">
        <v>44</v>
      </c>
      <c r="V35" s="36" t="s">
        <v>45</v>
      </c>
      <c r="W35" s="11"/>
      <c r="X35" s="11"/>
      <c r="Y35" s="11"/>
      <c r="Z35" s="11"/>
    </row>
    <row r="36" spans="2:26" x14ac:dyDescent="0.35">
      <c r="B36" s="37"/>
      <c r="C36" s="37"/>
      <c r="D36" s="37"/>
      <c r="Q36" s="10"/>
      <c r="R36" s="11"/>
      <c r="S36" s="20"/>
      <c r="T36" s="19"/>
      <c r="U36" s="11" t="s">
        <v>46</v>
      </c>
      <c r="V36" s="19">
        <v>2999</v>
      </c>
      <c r="W36" s="11"/>
      <c r="X36" s="11"/>
      <c r="Y36" s="11"/>
      <c r="Z36" s="11"/>
    </row>
    <row r="37" spans="2:26" x14ac:dyDescent="0.35">
      <c r="Q37" s="10"/>
      <c r="R37" s="11"/>
      <c r="S37" s="20"/>
      <c r="T37" s="19"/>
      <c r="U37" s="11" t="s">
        <v>19</v>
      </c>
      <c r="V37" s="19">
        <v>4999</v>
      </c>
      <c r="W37" s="11"/>
      <c r="X37" s="11"/>
      <c r="Y37" s="11"/>
    </row>
    <row r="38" spans="2:26" x14ac:dyDescent="0.35">
      <c r="Q38" s="10"/>
      <c r="R38" s="11"/>
      <c r="S38" s="20"/>
      <c r="T38" s="19"/>
      <c r="U38" s="11" t="s">
        <v>47</v>
      </c>
      <c r="V38" s="19">
        <v>6999</v>
      </c>
      <c r="W38" s="11"/>
      <c r="X38" s="11"/>
      <c r="Y38" s="11"/>
    </row>
    <row r="39" spans="2:26" x14ac:dyDescent="0.35">
      <c r="Q39" s="10"/>
      <c r="R39" s="11"/>
      <c r="S39" s="20"/>
      <c r="T39" s="19"/>
      <c r="U39" s="11" t="s">
        <v>48</v>
      </c>
      <c r="V39" s="19">
        <v>8999</v>
      </c>
      <c r="W39" s="11"/>
      <c r="X39" s="11"/>
      <c r="Y39" s="11"/>
    </row>
    <row r="40" spans="2:26" x14ac:dyDescent="0.35">
      <c r="Q40" s="10"/>
      <c r="R40" s="11"/>
      <c r="S40" s="20"/>
      <c r="T40" s="19"/>
      <c r="U40" s="11" t="s">
        <v>49</v>
      </c>
      <c r="V40" s="19">
        <v>10999</v>
      </c>
      <c r="W40" s="11"/>
      <c r="X40" s="11"/>
      <c r="Y40" s="11"/>
    </row>
    <row r="41" spans="2:26" x14ac:dyDescent="0.35">
      <c r="Q41" s="10"/>
      <c r="R41" s="11"/>
      <c r="S41" s="20"/>
      <c r="T41" s="19"/>
      <c r="U41" s="11" t="s">
        <v>50</v>
      </c>
      <c r="V41" s="19">
        <v>12999</v>
      </c>
      <c r="W41" s="11"/>
      <c r="X41" s="11"/>
      <c r="Y41" s="11"/>
      <c r="Z41" s="11"/>
    </row>
    <row r="42" spans="2:26" x14ac:dyDescent="0.35">
      <c r="Q42" s="10"/>
      <c r="R42" s="11"/>
      <c r="S42" s="11"/>
      <c r="T42" s="19"/>
      <c r="U42" s="11" t="s">
        <v>51</v>
      </c>
      <c r="V42" s="19">
        <v>15000</v>
      </c>
      <c r="X42" s="11"/>
      <c r="Y42" s="11"/>
      <c r="Z42" s="11"/>
    </row>
    <row r="43" spans="2:26" x14ac:dyDescent="0.35">
      <c r="Q43" s="10"/>
      <c r="R43" s="11"/>
      <c r="S43" s="11"/>
      <c r="T43" s="11"/>
      <c r="U43" s="34" t="s">
        <v>52</v>
      </c>
      <c r="X43" s="11"/>
      <c r="Y43" s="11"/>
      <c r="Z43" s="11"/>
    </row>
    <row r="44" spans="2:26" x14ac:dyDescent="0.35">
      <c r="Q44" s="10"/>
      <c r="R44" s="11"/>
      <c r="S44" s="11"/>
      <c r="T44" s="11"/>
      <c r="U44" s="20" t="s">
        <v>53</v>
      </c>
      <c r="V44" s="19">
        <v>13999</v>
      </c>
      <c r="X44" s="11"/>
      <c r="Y44" s="11"/>
      <c r="Z44" s="11"/>
    </row>
    <row r="45" spans="2:26" x14ac:dyDescent="0.35">
      <c r="Q45" s="10"/>
      <c r="R45" s="11"/>
      <c r="S45" s="34"/>
      <c r="T45" s="35"/>
      <c r="U45" s="20" t="s">
        <v>54</v>
      </c>
      <c r="V45" s="19">
        <v>16999</v>
      </c>
      <c r="X45" s="11"/>
      <c r="Y45" s="11"/>
      <c r="Z45" s="11"/>
    </row>
    <row r="46" spans="2:26" x14ac:dyDescent="0.35">
      <c r="Q46" s="10"/>
      <c r="R46" s="11"/>
      <c r="S46" s="20"/>
      <c r="T46" s="19"/>
      <c r="U46" s="20" t="s">
        <v>55</v>
      </c>
      <c r="V46" s="19">
        <v>19999</v>
      </c>
      <c r="X46" s="11"/>
      <c r="Y46" s="11"/>
      <c r="Z46" s="11"/>
    </row>
    <row r="47" spans="2:26" x14ac:dyDescent="0.35">
      <c r="Q47" s="10"/>
      <c r="R47" s="11"/>
      <c r="S47" s="20"/>
      <c r="T47" s="19"/>
      <c r="U47" s="20" t="s">
        <v>56</v>
      </c>
      <c r="V47" s="19">
        <v>22999</v>
      </c>
      <c r="X47" s="11"/>
      <c r="Y47" s="11"/>
      <c r="Z47" s="11"/>
    </row>
    <row r="48" spans="2:26" x14ac:dyDescent="0.35">
      <c r="Q48" s="10"/>
      <c r="S48" s="20"/>
      <c r="T48" s="19"/>
      <c r="U48" s="20" t="s">
        <v>57</v>
      </c>
      <c r="V48" s="19">
        <v>25999</v>
      </c>
      <c r="X48" s="11"/>
      <c r="Y48" s="11"/>
      <c r="Z48" s="11"/>
    </row>
    <row r="49" spans="17:24" x14ac:dyDescent="0.35">
      <c r="Q49" s="11"/>
      <c r="S49" s="20"/>
      <c r="T49" s="19"/>
      <c r="U49" s="20" t="s">
        <v>58</v>
      </c>
      <c r="V49" s="19">
        <v>28999</v>
      </c>
      <c r="X49" s="11"/>
    </row>
    <row r="50" spans="17:24" x14ac:dyDescent="0.35">
      <c r="S50" s="20"/>
      <c r="T50" s="19"/>
      <c r="U50" s="11" t="s">
        <v>59</v>
      </c>
      <c r="V50" s="19">
        <v>32000</v>
      </c>
    </row>
    <row r="51" spans="17:24" x14ac:dyDescent="0.35">
      <c r="S51" s="11"/>
      <c r="T51" s="19"/>
      <c r="U51" s="11"/>
    </row>
    <row r="52" spans="17:24" x14ac:dyDescent="0.35">
      <c r="V52" s="11"/>
    </row>
    <row r="54" spans="17:24" x14ac:dyDescent="0.35">
      <c r="R54" s="58" t="s">
        <v>60</v>
      </c>
    </row>
    <row r="55" spans="17:24" x14ac:dyDescent="0.35">
      <c r="R55" s="58" t="s">
        <v>61</v>
      </c>
    </row>
    <row r="56" spans="17:24" x14ac:dyDescent="0.35">
      <c r="R56" s="58" t="s">
        <v>62</v>
      </c>
    </row>
  </sheetData>
  <sheetProtection algorithmName="SHA-512" hashValue="IOEp0iheOlxcwzGubWQePjmzaq20ZdREXg6hxhBTEx5Um8ptcVlOnhjejRYO101NZHMtZGt7WchYz3wgNYnd5A==" saltValue="NM2drLIj3JV62ZaoleXTHA==" spinCount="100000" sheet="1" objects="1" scenarios="1"/>
  <mergeCells count="23">
    <mergeCell ref="B35:D35"/>
    <mergeCell ref="C26:D26"/>
    <mergeCell ref="C27:D27"/>
    <mergeCell ref="C28:D28"/>
    <mergeCell ref="C29:D29"/>
    <mergeCell ref="C31:D31"/>
    <mergeCell ref="B34:D34"/>
    <mergeCell ref="F7:L7"/>
    <mergeCell ref="B10:D10"/>
    <mergeCell ref="B11:D11"/>
    <mergeCell ref="F11:M34"/>
    <mergeCell ref="C13:D13"/>
    <mergeCell ref="C17:D17"/>
    <mergeCell ref="C18:D18"/>
    <mergeCell ref="C19:D19"/>
    <mergeCell ref="C20:D20"/>
    <mergeCell ref="C22:D22"/>
    <mergeCell ref="C25:D25"/>
    <mergeCell ref="B9:D9"/>
    <mergeCell ref="B1:D1"/>
    <mergeCell ref="B3:D3"/>
    <mergeCell ref="B4:D5"/>
    <mergeCell ref="C7:D7"/>
  </mergeCells>
  <conditionalFormatting sqref="C20">
    <cfRule type="expression" dxfId="75" priority="4">
      <formula>$C$7="Nej"</formula>
    </cfRule>
    <cfRule type="expression" dxfId="74" priority="6">
      <formula>$C$19=""</formula>
    </cfRule>
    <cfRule type="expression" dxfId="73" priority="22">
      <formula>$C$19="Nej"</formula>
    </cfRule>
  </conditionalFormatting>
  <conditionalFormatting sqref="B20">
    <cfRule type="expression" dxfId="72" priority="21">
      <formula>$C$19="Nej"</formula>
    </cfRule>
  </conditionalFormatting>
  <conditionalFormatting sqref="B34:D34">
    <cfRule type="expression" dxfId="71" priority="9">
      <formula>$C$29&lt;&gt;""</formula>
    </cfRule>
    <cfRule type="expression" dxfId="70" priority="13">
      <formula>$C$29=""</formula>
    </cfRule>
  </conditionalFormatting>
  <conditionalFormatting sqref="B31:D31">
    <cfRule type="expression" dxfId="69" priority="10">
      <formula>$C$19="Nej"</formula>
    </cfRule>
    <cfRule type="expression" dxfId="68" priority="11">
      <formula>$C$19=""</formula>
    </cfRule>
  </conditionalFormatting>
  <conditionalFormatting sqref="C20:D20">
    <cfRule type="expression" dxfId="67" priority="5">
      <formula>$C$7=""</formula>
    </cfRule>
  </conditionalFormatting>
  <conditionalFormatting sqref="A10:B10 E10:M10 A35:B35 E35:M35 A11:M17 A19:M34 A18:C18 E18:M18">
    <cfRule type="expression" dxfId="66" priority="7">
      <formula>$C$7=""</formula>
    </cfRule>
    <cfRule type="expression" dxfId="65" priority="8">
      <formula>$C$7="Nej"</formula>
    </cfRule>
  </conditionalFormatting>
  <conditionalFormatting sqref="B9:D9">
    <cfRule type="expression" dxfId="64" priority="3">
      <formula>$C$7="Nej"</formula>
    </cfRule>
  </conditionalFormatting>
  <conditionalFormatting sqref="B35:D35">
    <cfRule type="expression" dxfId="63" priority="1">
      <formula>IF($C$19="Ja",ISTEXT($C$20)=TRUE)</formula>
    </cfRule>
    <cfRule type="expression" dxfId="62" priority="2">
      <formula>ISTEXT($C$13)=TRUE</formula>
    </cfRule>
  </conditionalFormatting>
  <dataValidations count="19">
    <dataValidation allowBlank="1" showInputMessage="1" showErrorMessage="1" prompt="Indtast som Investeringsomkostninger" sqref="C31:D31"/>
    <dataValidation allowBlank="1" showInputMessage="1" showErrorMessage="1" prompt="Indskrives i ansøgnings-skemaet,som energiforbruget i før-situationen" sqref="C27:D27"/>
    <dataValidation allowBlank="1" showInputMessage="1" showErrorMessage="1" prompt="Indskrives i ansøgningsskemaet i energitype i efter-situation" sqref="C26:D26"/>
    <dataValidation allowBlank="1" showInputMessage="1" showErrorMessage="1" prompt="Indskrives i ansøgnings-skemaet, som energitype før" sqref="C25:D25"/>
    <dataValidation allowBlank="1" showInputMessage="1" showErrorMessage="1" prompt="Indskrives i ansøgningskemaet, som energiforbrug i efter-situationen" sqref="C28:D28"/>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 sqref="B13"/>
    <dataValidation allowBlank="1" showInputMessage="1" showErrorMessage="1" promptTitle="Brændselsforbrug" prompt="Du skal vælge dit nuværende årlige brændelsforbrug. Hvis du har olie, angives det i liter, har du naturgasangives det i Nm3 og har du træpiller, angiver du forbruget i kg. Dette omregnes automatisk til et forbrug i MWh.  " sqref="B18"/>
    <dataValidation type="list" allowBlank="1" showInputMessage="1" showErrorMessage="1" sqref="C7:D7">
      <formula1>"Ja,Nej"</formula1>
    </dataValidation>
    <dataValidation allowBlank="1" showInputMessage="1" showErrorMessage="1" promptTitle="Beboelsesareal" prompt="Her skal du angive det areal som går til beboelse. Beboelsesarealet fremgår af BBR." sqref="B20"/>
    <dataValidation allowBlank="1" showInputMessage="1" showErrorMessage="1" promptTitle="Beboelse" prompt="Der gives ikke tilskud til beboelse. Den andel af bygningen der vedrører beboelse vil derfor blive fratrukket. " sqref="B19"/>
    <dataValidation allowBlank="1" showInputMessage="1" showErrorMessage="1" promptTitle="Opvarmningsform" prompt="Vælg din nuværende opvarmningsform fra listen." sqref="B17"/>
    <dataValidation allowBlank="1" showInputMessage="1" showErrorMessage="1" promptTitle="Varmekilde i efter-situationen" prompt="Vælg den varmekilde du vil skifte til fra listen." sqref="B22"/>
    <dataValidation allowBlank="1" showInputMessage="1" showErrorMessage="1" promptTitle="Energitype i før-situationen" prompt="Energitype i før-situationen vælges automatisk på baggrund at den valgte varmekilde i før-situationen." sqref="B25"/>
    <dataValidation allowBlank="1" showInputMessage="1" showErrorMessage="1" promptTitle="Energitype i efter-situationen" prompt="Energitype i efter-situationen vælges automatisk på baggrund at den valgte varmekilde i efter-situationen." sqref="B26"/>
    <dataValidation allowBlank="1" showInputMessage="1" showErrorMessage="1" promptTitle="Investeringsomkostninger " prompt="Her ser du de investeringsomkostninger som overføres til fanen &quot;Beregning af tilskud&quot;, såfremt noget af dit brændselsforbrug går til beboelse. " sqref="B31"/>
    <dataValidation type="list" allowBlank="1" showInputMessage="1" showErrorMessage="1" sqref="C19">
      <formula1>$S$19:$S$20</formula1>
    </dataValidation>
    <dataValidation type="list" allowBlank="1" showInputMessage="1" showErrorMessage="1" sqref="C18">
      <formula1>$Z$26:$Z$32</formula1>
    </dataValidation>
    <dataValidation type="list" allowBlank="1" showInputMessage="1" showErrorMessage="1" sqref="C17">
      <formula1>$S$12:$S$16</formula1>
    </dataValidation>
    <dataValidation type="list" allowBlank="1" showInputMessage="1" showErrorMessage="1" sqref="C22">
      <formula1>$S$27:$S$30</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EA789649-486F-4E4D-9BF8-3712E2AFB107}">
            <x14:iconSet custom="1">
              <x14:cfvo type="percent">
                <xm:f>0</xm:f>
              </x14:cfvo>
              <x14:cfvo type="num">
                <xm:f>0.1</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9" id="{D8DA91C6-8DE6-48AC-A5ED-3B633803D814}">
            <x14:iconSet iconSet="3Symbols2" custom="1">
              <x14:cfvo type="percent">
                <xm:f>0</xm:f>
              </x14:cfvo>
              <x14:cfvo type="num">
                <xm:f>0</xm:f>
              </x14:cfvo>
              <x14:cfvo type="num">
                <xm:f>1</xm:f>
              </x14:cfvo>
              <x14:cfIcon iconSet="3Symbols2" iconId="0"/>
              <x14:cfIcon iconSet="3Symbols2" iconId="0"/>
              <x14:cfIcon iconSet="3Symbols2" iconId="2"/>
            </x14:iconSet>
          </x14:cfRule>
          <xm:sqref>E29</xm:sqref>
        </x14:conditionalFormatting>
        <x14:conditionalFormatting xmlns:xm="http://schemas.microsoft.com/office/excel/2006/main">
          <x14:cfRule type="iconSet" priority="18" id="{EEFF958B-E7D9-4DDA-844D-2ACAB159C5EA}">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7" id="{25E92477-D4F1-46C8-9ACD-519B52F9A5E2}">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16" id="{B4B83659-93C5-4F50-AD94-69719D6BAE30}">
            <x14:iconSet showValue="0" custom="1">
              <x14:cfvo type="percent">
                <xm:f>0</xm:f>
              </x14:cfvo>
              <x14:cfvo type="num">
                <xm:f>0.2</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5" id="{7C795E04-981E-4905-A615-DDB8658C03BF}">
            <x14:iconSet showValue="0" custom="1">
              <x14:cfvo type="percent">
                <xm:f>0</xm:f>
              </x14:cfvo>
              <x14:cfvo type="num">
                <xm:f>0.2</xm:f>
              </x14:cfvo>
              <x14:cfvo type="num">
                <xm:f>1</xm:f>
              </x14:cfvo>
              <x14:cfIcon iconSet="3Symbols2" iconId="0"/>
              <x14:cfIcon iconSet="NoIcons" iconId="0"/>
              <x14:cfIcon iconSet="3Symbols2" iconId="2"/>
            </x14:iconSet>
          </x14:cfRule>
          <xm:sqref>E19</xm:sqref>
        </x14:conditionalFormatting>
        <x14:conditionalFormatting xmlns:xm="http://schemas.microsoft.com/office/excel/2006/main">
          <x14:cfRule type="iconSet" priority="14" id="{FBBD5CA8-55AB-455F-BA13-EEA7A1434877}">
            <x14:iconSet showValue="0" custom="1">
              <x14:cfvo type="percent">
                <xm:f>0</xm:f>
              </x14:cfvo>
              <x14:cfvo type="num">
                <xm:f>0.2</xm:f>
              </x14:cfvo>
              <x14:cfvo type="num">
                <xm:f>1</xm:f>
              </x14:cfvo>
              <x14:cfIcon iconSet="3Symbols2" iconId="0"/>
              <x14:cfIcon iconSet="NoIcons" iconId="0"/>
              <x14:cfIcon iconSet="3Symbols2" iconId="2"/>
            </x14:iconSet>
          </x14:cfRule>
          <xm:sqref>E22</xm:sqref>
        </x14:conditionalFormatting>
        <x14:conditionalFormatting xmlns:xm="http://schemas.microsoft.com/office/excel/2006/main">
          <x14:cfRule type="iconSet" priority="12" id="{7346BFB9-3B7C-4E21-A5E6-FCF1990738A3}">
            <x14:iconSet showValue="0" custom="1">
              <x14:cfvo type="percent">
                <xm:f>0</xm:f>
              </x14:cfvo>
              <x14:cfvo type="num">
                <xm:f>0.2</xm:f>
              </x14:cfvo>
              <x14:cfvo type="num">
                <xm:f>1</xm:f>
              </x14:cfvo>
              <x14:cfIcon iconSet="3Symbols2" iconId="0"/>
              <x14:cfIcon iconSet="NoIcons" iconId="0"/>
              <x14:cfIcon iconSet="3Symbols2" iconId="2"/>
            </x14:iconSet>
          </x14:cfRule>
          <xm:sqref>E20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showGridLines="0" zoomScale="80" zoomScaleNormal="80" workbookViewId="0">
      <selection activeCell="C54" sqref="C54"/>
    </sheetView>
  </sheetViews>
  <sheetFormatPr defaultColWidth="9.1796875" defaultRowHeight="14.5" x14ac:dyDescent="0.35"/>
  <cols>
    <col min="1" max="1" width="9.1796875" style="58"/>
    <col min="2" max="2" width="53.54296875" style="58" customWidth="1"/>
    <col min="3" max="3" width="40" style="58" customWidth="1"/>
    <col min="4" max="4" width="20.54296875" style="58" customWidth="1"/>
    <col min="5" max="10" width="9.1796875" style="58"/>
    <col min="11" max="11" width="16.81640625" style="58" customWidth="1"/>
    <col min="12" max="12" width="29.453125" style="58" bestFit="1" customWidth="1"/>
    <col min="13" max="13" width="21.81640625" style="58" customWidth="1"/>
    <col min="14" max="14" width="26.81640625" style="58" bestFit="1" customWidth="1"/>
    <col min="15" max="15" width="12" style="58" customWidth="1"/>
    <col min="16" max="16" width="17.81640625" style="58" hidden="1" customWidth="1"/>
    <col min="17" max="18" width="0" style="58" hidden="1" customWidth="1"/>
    <col min="19" max="19" width="18.453125" style="58" hidden="1" customWidth="1"/>
    <col min="20" max="20" width="14" style="58" hidden="1" customWidth="1"/>
    <col min="21" max="22" width="13.54296875" style="58" hidden="1" customWidth="1"/>
    <col min="23" max="23" width="17.81640625" style="58" hidden="1" customWidth="1"/>
    <col min="24" max="24" width="15.54296875" style="58" hidden="1" customWidth="1"/>
    <col min="25" max="25" width="12.54296875" style="58" hidden="1" customWidth="1"/>
    <col min="26" max="26" width="18.453125" style="58" hidden="1" customWidth="1"/>
    <col min="27" max="31" width="0" style="58" hidden="1" customWidth="1"/>
    <col min="32" max="32" width="7.1796875" style="58" customWidth="1"/>
    <col min="33" max="16384" width="9.1796875" style="58"/>
  </cols>
  <sheetData>
    <row r="1" spans="1:32" ht="21" x14ac:dyDescent="0.5">
      <c r="B1" s="61" t="s">
        <v>63</v>
      </c>
      <c r="C1" s="61"/>
      <c r="D1" s="61"/>
      <c r="E1" s="2"/>
      <c r="F1" s="2"/>
      <c r="G1" s="2"/>
      <c r="H1" s="2"/>
      <c r="I1" s="2"/>
      <c r="J1" s="2"/>
      <c r="K1" s="2"/>
      <c r="L1" s="2"/>
      <c r="M1" s="2"/>
      <c r="N1" s="2"/>
      <c r="O1" s="2"/>
      <c r="P1" s="2"/>
    </row>
    <row r="2" spans="1:32" ht="21" x14ac:dyDescent="0.5">
      <c r="B2" s="3"/>
      <c r="C2" s="3"/>
      <c r="D2" s="3"/>
      <c r="E2" s="2"/>
      <c r="F2" s="2"/>
      <c r="G2" s="2"/>
      <c r="H2" s="2"/>
      <c r="I2" s="2"/>
      <c r="J2" s="2"/>
      <c r="K2" s="2"/>
      <c r="L2" s="2"/>
      <c r="M2" s="2"/>
      <c r="N2" s="2"/>
      <c r="O2" s="2"/>
      <c r="P2" s="2"/>
    </row>
    <row r="3" spans="1:32" ht="21" x14ac:dyDescent="0.5">
      <c r="A3" s="4"/>
      <c r="B3" s="62" t="s">
        <v>91</v>
      </c>
      <c r="C3" s="62"/>
      <c r="D3" s="62"/>
      <c r="I3" s="4"/>
      <c r="J3" s="4"/>
      <c r="K3" s="4"/>
      <c r="L3" s="4"/>
      <c r="M3" s="4"/>
      <c r="N3" s="4"/>
      <c r="O3" s="4"/>
      <c r="P3" s="4"/>
    </row>
    <row r="4" spans="1:32" ht="21" x14ac:dyDescent="0.5">
      <c r="A4" s="4"/>
      <c r="B4" s="63" t="s">
        <v>98</v>
      </c>
      <c r="C4" s="64"/>
      <c r="D4" s="64"/>
      <c r="I4" s="4"/>
      <c r="J4" s="4"/>
      <c r="K4" s="4"/>
      <c r="L4" s="4"/>
      <c r="M4" s="4"/>
      <c r="N4" s="4"/>
      <c r="O4" s="4"/>
      <c r="P4" s="4"/>
    </row>
    <row r="5" spans="1:32" ht="228" customHeight="1" x14ac:dyDescent="0.5">
      <c r="A5" s="4"/>
      <c r="B5" s="64"/>
      <c r="C5" s="64"/>
      <c r="D5" s="64"/>
      <c r="I5" s="4"/>
      <c r="J5" s="4"/>
      <c r="K5" s="4"/>
      <c r="L5" s="4"/>
      <c r="M5" s="4"/>
      <c r="N5" s="4"/>
      <c r="O5" s="4"/>
      <c r="P5" s="4"/>
    </row>
    <row r="6" spans="1:32" ht="21" x14ac:dyDescent="0.5">
      <c r="A6" s="4"/>
      <c r="G6" s="5"/>
      <c r="I6" s="4"/>
      <c r="J6" s="4"/>
      <c r="K6" s="4"/>
      <c r="L6" s="4"/>
      <c r="M6" s="4"/>
      <c r="N6" s="4"/>
      <c r="O6" s="4"/>
      <c r="P6" s="4"/>
    </row>
    <row r="7" spans="1:32" ht="44.25" customHeight="1" x14ac:dyDescent="0.5">
      <c r="A7" s="4"/>
      <c r="B7" s="6" t="s">
        <v>97</v>
      </c>
      <c r="C7" s="65" t="s">
        <v>1</v>
      </c>
      <c r="D7" s="65"/>
      <c r="E7" s="4"/>
      <c r="F7" s="66"/>
      <c r="G7" s="66"/>
      <c r="H7" s="66"/>
      <c r="I7" s="66"/>
      <c r="J7" s="66"/>
      <c r="K7" s="66"/>
      <c r="L7" s="66"/>
      <c r="M7" s="4"/>
      <c r="N7" s="4"/>
      <c r="O7" s="4"/>
      <c r="P7" s="4"/>
    </row>
    <row r="9" spans="1:32" ht="50.15" customHeight="1" thickBot="1" x14ac:dyDescent="0.4">
      <c r="B9" s="82" t="str">
        <f>IF(C7="Nej","Kan beregneren ikke benyttes, se ansøgningsvejledningen for yderligere hjælp","")</f>
        <v/>
      </c>
      <c r="C9" s="82"/>
      <c r="D9" s="82"/>
    </row>
    <row r="10" spans="1:32" x14ac:dyDescent="0.35">
      <c r="B10" s="88"/>
      <c r="C10" s="88"/>
      <c r="D10" s="88"/>
      <c r="Q10" s="7"/>
      <c r="R10" s="8"/>
      <c r="S10" s="8"/>
      <c r="T10" s="8"/>
      <c r="U10" s="8"/>
      <c r="V10" s="8"/>
      <c r="W10" s="8"/>
      <c r="X10" s="9"/>
    </row>
    <row r="11" spans="1:32" x14ac:dyDescent="0.35">
      <c r="B11" s="89" t="s">
        <v>2</v>
      </c>
      <c r="C11" s="89"/>
      <c r="D11" s="89"/>
      <c r="F11" s="67" t="s">
        <v>99</v>
      </c>
      <c r="G11" s="68"/>
      <c r="H11" s="68"/>
      <c r="I11" s="68"/>
      <c r="J11" s="68"/>
      <c r="K11" s="68"/>
      <c r="L11" s="68"/>
      <c r="M11" s="69"/>
      <c r="Q11" s="10"/>
      <c r="R11" s="11"/>
      <c r="S11" s="12" t="s">
        <v>3</v>
      </c>
      <c r="T11" s="12" t="s">
        <v>4</v>
      </c>
      <c r="U11" s="12" t="s">
        <v>5</v>
      </c>
      <c r="V11" s="13" t="s">
        <v>6</v>
      </c>
      <c r="X11" s="14"/>
      <c r="Z11" s="12" t="s">
        <v>7</v>
      </c>
      <c r="AA11" s="12" t="s">
        <v>8</v>
      </c>
      <c r="AB11" s="12" t="s">
        <v>9</v>
      </c>
      <c r="AC11" s="12" t="s">
        <v>10</v>
      </c>
      <c r="AD11" s="12" t="s">
        <v>11</v>
      </c>
      <c r="AE11" s="12" t="s">
        <v>12</v>
      </c>
      <c r="AF11" s="15"/>
    </row>
    <row r="12" spans="1:32" x14ac:dyDescent="0.35">
      <c r="E12" s="17"/>
      <c r="F12" s="70"/>
      <c r="G12" s="71"/>
      <c r="H12" s="71"/>
      <c r="I12" s="71"/>
      <c r="J12" s="71"/>
      <c r="K12" s="71"/>
      <c r="L12" s="71"/>
      <c r="M12" s="72"/>
      <c r="Q12" s="10"/>
      <c r="R12" s="11"/>
      <c r="S12" s="11" t="s">
        <v>7</v>
      </c>
      <c r="T12" s="18">
        <v>0.7</v>
      </c>
      <c r="U12" s="19" t="s">
        <v>13</v>
      </c>
      <c r="V12" s="19">
        <v>9.8699999999999992</v>
      </c>
      <c r="X12" s="14"/>
      <c r="Z12" s="11" t="str">
        <f>U36</f>
        <v>1000 - 2999</v>
      </c>
      <c r="AA12" s="11" t="str">
        <f>U36</f>
        <v>1000 - 2999</v>
      </c>
      <c r="AB12" s="20" t="str">
        <f>U44</f>
        <v>3000 - 13999</v>
      </c>
      <c r="AC12" s="11" t="str">
        <f>U36</f>
        <v>1000 - 2999</v>
      </c>
      <c r="AD12" s="11" t="str">
        <f>U36</f>
        <v>1000 - 2999</v>
      </c>
      <c r="AE12" s="20" t="str">
        <f>U44</f>
        <v>3000 - 13999</v>
      </c>
    </row>
    <row r="13" spans="1:32" x14ac:dyDescent="0.35">
      <c r="B13" s="16" t="s">
        <v>14</v>
      </c>
      <c r="C13" s="76"/>
      <c r="D13" s="76"/>
      <c r="E13" s="17">
        <f>IF(OR(C7="Nej",C7=""),0.3,IF(OR($C$13="",ISNUMBER($C$13)=FALSE),0,1))</f>
        <v>0</v>
      </c>
      <c r="F13" s="70"/>
      <c r="G13" s="71"/>
      <c r="H13" s="71"/>
      <c r="I13" s="71"/>
      <c r="J13" s="71"/>
      <c r="K13" s="71"/>
      <c r="L13" s="71"/>
      <c r="M13" s="72"/>
      <c r="Q13" s="10"/>
      <c r="R13" s="11"/>
      <c r="S13" s="11" t="s">
        <v>8</v>
      </c>
      <c r="T13" s="18">
        <v>0.7</v>
      </c>
      <c r="U13" s="19" t="s">
        <v>15</v>
      </c>
      <c r="V13" s="19">
        <v>11</v>
      </c>
      <c r="X13" s="14"/>
      <c r="Z13" s="11" t="str">
        <f t="shared" ref="Z13:Z18" si="0">U37</f>
        <v>3000 - 4999</v>
      </c>
      <c r="AA13" s="11" t="str">
        <f t="shared" ref="AA13:AA18" si="1">U37</f>
        <v>3000 - 4999</v>
      </c>
      <c r="AB13" s="20" t="str">
        <f t="shared" ref="AB13:AB18" si="2">U45</f>
        <v>14000 - 16999</v>
      </c>
      <c r="AC13" s="11" t="str">
        <f t="shared" ref="AC13:AC18" si="3">U37</f>
        <v>3000 - 4999</v>
      </c>
      <c r="AD13" s="11" t="str">
        <f t="shared" ref="AD13:AD18" si="4">U37</f>
        <v>3000 - 4999</v>
      </c>
      <c r="AE13" s="20" t="str">
        <f t="shared" ref="AE13:AE18" si="5">U45</f>
        <v>14000 - 16999</v>
      </c>
    </row>
    <row r="14" spans="1:32" x14ac:dyDescent="0.35">
      <c r="F14" s="70"/>
      <c r="G14" s="71"/>
      <c r="H14" s="71"/>
      <c r="I14" s="71"/>
      <c r="J14" s="71"/>
      <c r="K14" s="71"/>
      <c r="L14" s="71"/>
      <c r="M14" s="72"/>
      <c r="Q14" s="10"/>
      <c r="R14" s="11"/>
      <c r="S14" s="11" t="s">
        <v>9</v>
      </c>
      <c r="T14" s="18">
        <v>0.7</v>
      </c>
      <c r="U14" s="19" t="s">
        <v>16</v>
      </c>
      <c r="V14" s="19">
        <v>4.67</v>
      </c>
      <c r="X14" s="14"/>
      <c r="Z14" s="11" t="str">
        <f t="shared" si="0"/>
        <v>5000 - 6999</v>
      </c>
      <c r="AA14" s="11" t="str">
        <f t="shared" si="1"/>
        <v>5000 - 6999</v>
      </c>
      <c r="AB14" s="20" t="str">
        <f t="shared" si="2"/>
        <v>17000 - 19999</v>
      </c>
      <c r="AC14" s="11" t="str">
        <f t="shared" si="3"/>
        <v>5000 - 6999</v>
      </c>
      <c r="AD14" s="11" t="str">
        <f t="shared" si="4"/>
        <v>5000 - 6999</v>
      </c>
      <c r="AE14" s="20" t="str">
        <f t="shared" si="5"/>
        <v>17000 - 19999</v>
      </c>
    </row>
    <row r="15" spans="1:32" x14ac:dyDescent="0.35">
      <c r="F15" s="70"/>
      <c r="G15" s="71"/>
      <c r="H15" s="71"/>
      <c r="I15" s="71"/>
      <c r="J15" s="71"/>
      <c r="K15" s="71"/>
      <c r="L15" s="71"/>
      <c r="M15" s="72"/>
      <c r="Q15" s="10"/>
      <c r="R15" s="11"/>
      <c r="S15" s="11" t="s">
        <v>10</v>
      </c>
      <c r="T15" s="18">
        <v>0.87</v>
      </c>
      <c r="U15" s="19" t="s">
        <v>13</v>
      </c>
      <c r="V15" s="19">
        <v>9.8699999999999992</v>
      </c>
      <c r="X15" s="14"/>
      <c r="Z15" s="11" t="str">
        <f t="shared" si="0"/>
        <v>7000- 8999</v>
      </c>
      <c r="AA15" s="11" t="str">
        <f t="shared" si="1"/>
        <v>7000- 8999</v>
      </c>
      <c r="AB15" s="20" t="str">
        <f t="shared" si="2"/>
        <v>20000 - 22999</v>
      </c>
      <c r="AC15" s="11" t="str">
        <f t="shared" si="3"/>
        <v>7000- 8999</v>
      </c>
      <c r="AD15" s="11" t="str">
        <f t="shared" si="4"/>
        <v>7000- 8999</v>
      </c>
      <c r="AE15" s="20" t="str">
        <f t="shared" si="5"/>
        <v>20000 - 22999</v>
      </c>
    </row>
    <row r="16" spans="1:32" x14ac:dyDescent="0.35">
      <c r="F16" s="70"/>
      <c r="G16" s="71"/>
      <c r="H16" s="71"/>
      <c r="I16" s="71"/>
      <c r="J16" s="71"/>
      <c r="K16" s="71"/>
      <c r="L16" s="71"/>
      <c r="M16" s="72"/>
      <c r="Q16" s="10"/>
      <c r="R16" s="11"/>
      <c r="S16" s="11" t="s">
        <v>11</v>
      </c>
      <c r="T16" s="18">
        <v>0.87</v>
      </c>
      <c r="U16" s="19" t="s">
        <v>15</v>
      </c>
      <c r="V16" s="19">
        <v>11</v>
      </c>
      <c r="X16" s="14"/>
      <c r="Z16" s="11" t="str">
        <f t="shared" si="0"/>
        <v>9000 - 10999</v>
      </c>
      <c r="AA16" s="11" t="str">
        <f t="shared" si="1"/>
        <v>9000 - 10999</v>
      </c>
      <c r="AB16" s="20" t="str">
        <f t="shared" si="2"/>
        <v>23000 - 25999</v>
      </c>
      <c r="AC16" s="11" t="str">
        <f t="shared" si="3"/>
        <v>9000 - 10999</v>
      </c>
      <c r="AD16" s="11" t="str">
        <f t="shared" si="4"/>
        <v>9000 - 10999</v>
      </c>
      <c r="AE16" s="20" t="str">
        <f t="shared" si="5"/>
        <v>23000 - 25999</v>
      </c>
    </row>
    <row r="17" spans="2:31" ht="15" thickBot="1" x14ac:dyDescent="0.4">
      <c r="B17" s="21" t="s">
        <v>17</v>
      </c>
      <c r="C17" s="77"/>
      <c r="D17" s="77"/>
      <c r="E17" s="17">
        <f>IF(OR(C7="Nej",C7=""),0.3,IF(C17="",0,1))</f>
        <v>0</v>
      </c>
      <c r="F17" s="70"/>
      <c r="G17" s="71"/>
      <c r="H17" s="71"/>
      <c r="I17" s="71"/>
      <c r="J17" s="71"/>
      <c r="K17" s="71"/>
      <c r="L17" s="71"/>
      <c r="M17" s="72"/>
      <c r="Q17" s="10"/>
      <c r="R17" s="11"/>
      <c r="S17" s="11"/>
      <c r="T17" s="11"/>
      <c r="U17" s="11"/>
      <c r="V17" s="11"/>
      <c r="W17" s="11"/>
      <c r="X17" s="14"/>
      <c r="Z17" s="11" t="str">
        <f t="shared" si="0"/>
        <v>11000 - 12999</v>
      </c>
      <c r="AA17" s="11" t="str">
        <f t="shared" si="1"/>
        <v>11000 - 12999</v>
      </c>
      <c r="AB17" s="20" t="str">
        <f t="shared" si="2"/>
        <v>26000 - 28999</v>
      </c>
      <c r="AC17" s="11" t="str">
        <f t="shared" si="3"/>
        <v>11000 - 12999</v>
      </c>
      <c r="AD17" s="11" t="str">
        <f t="shared" si="4"/>
        <v>11000 - 12999</v>
      </c>
      <c r="AE17" s="20" t="str">
        <f t="shared" si="5"/>
        <v>26000 - 28999</v>
      </c>
    </row>
    <row r="18" spans="2:31" x14ac:dyDescent="0.35">
      <c r="B18" s="21" t="s">
        <v>18</v>
      </c>
      <c r="C18" s="80"/>
      <c r="D18" s="81"/>
      <c r="E18" s="22">
        <f>AB24</f>
        <v>0</v>
      </c>
      <c r="F18" s="70"/>
      <c r="G18" s="71"/>
      <c r="H18" s="71"/>
      <c r="I18" s="71"/>
      <c r="J18" s="71"/>
      <c r="K18" s="71"/>
      <c r="L18" s="71"/>
      <c r="M18" s="72"/>
      <c r="Q18" s="10"/>
      <c r="R18" s="7"/>
      <c r="S18" s="8" t="s">
        <v>20</v>
      </c>
      <c r="T18" s="9"/>
      <c r="U18" s="11"/>
      <c r="V18" s="11"/>
      <c r="W18" s="11"/>
      <c r="X18" s="14"/>
      <c r="Z18" s="11" t="str">
        <f t="shared" si="0"/>
        <v>13000 - 15000</v>
      </c>
      <c r="AA18" s="11" t="str">
        <f t="shared" si="1"/>
        <v>13000 - 15000</v>
      </c>
      <c r="AB18" s="20" t="str">
        <f t="shared" si="2"/>
        <v>29000 - 32000</v>
      </c>
      <c r="AC18" s="11" t="str">
        <f t="shared" si="3"/>
        <v>13000 - 15000</v>
      </c>
      <c r="AD18" s="11" t="str">
        <f t="shared" si="4"/>
        <v>13000 - 15000</v>
      </c>
      <c r="AE18" s="20" t="str">
        <f t="shared" si="5"/>
        <v>29000 - 32000</v>
      </c>
    </row>
    <row r="19" spans="2:31" ht="32.25" customHeight="1" x14ac:dyDescent="0.35">
      <c r="B19" s="23" t="s">
        <v>21</v>
      </c>
      <c r="C19" s="77"/>
      <c r="D19" s="77"/>
      <c r="E19" s="17">
        <f>IF(OR(C7="Nej",C7=""),0.3,IF(C19="",0,1))</f>
        <v>0</v>
      </c>
      <c r="F19" s="70"/>
      <c r="G19" s="71"/>
      <c r="H19" s="71"/>
      <c r="I19" s="71"/>
      <c r="J19" s="71"/>
      <c r="K19" s="71"/>
      <c r="L19" s="71"/>
      <c r="M19" s="72"/>
      <c r="Q19" s="10"/>
      <c r="R19" s="10"/>
      <c r="S19" s="20" t="s">
        <v>1</v>
      </c>
      <c r="T19" s="14"/>
      <c r="U19" s="11"/>
      <c r="V19" s="11"/>
      <c r="W19" s="11"/>
      <c r="X19" s="14"/>
    </row>
    <row r="20" spans="2:31" ht="21" customHeight="1" x14ac:dyDescent="0.35">
      <c r="B20" s="24" t="s">
        <v>22</v>
      </c>
      <c r="C20" s="78">
        <v>-10</v>
      </c>
      <c r="D20" s="78"/>
      <c r="E20" s="17">
        <f>IF(OR(C7="Nej",C7="",C19=""),0.3,IF(AND($C$19="Ja",ISNUMBER($C$20)=FALSE),0,IF(AND(C19="Ja",C20=""),0,IF(C19="Nej",0.5,1))))</f>
        <v>0.3</v>
      </c>
      <c r="F20" s="70"/>
      <c r="G20" s="71"/>
      <c r="H20" s="71"/>
      <c r="I20" s="71"/>
      <c r="J20" s="71"/>
      <c r="K20" s="71"/>
      <c r="L20" s="71"/>
      <c r="M20" s="72"/>
      <c r="Q20" s="10"/>
      <c r="R20" s="10"/>
      <c r="S20" s="20" t="s">
        <v>23</v>
      </c>
      <c r="T20" s="14"/>
      <c r="U20" s="11"/>
      <c r="V20" s="11"/>
      <c r="W20" s="11"/>
      <c r="X20" s="14"/>
    </row>
    <row r="21" spans="2:31" x14ac:dyDescent="0.35">
      <c r="F21" s="70"/>
      <c r="G21" s="71"/>
      <c r="H21" s="71"/>
      <c r="I21" s="71"/>
      <c r="J21" s="71"/>
      <c r="K21" s="71"/>
      <c r="L21" s="71"/>
      <c r="M21" s="72"/>
      <c r="Q21" s="10"/>
      <c r="R21" s="10"/>
      <c r="S21" s="20"/>
      <c r="T21" s="14"/>
      <c r="U21" s="11"/>
      <c r="V21" s="11"/>
      <c r="W21" s="11"/>
      <c r="X21" s="14"/>
    </row>
    <row r="22" spans="2:31" x14ac:dyDescent="0.35">
      <c r="B22" s="21" t="s">
        <v>24</v>
      </c>
      <c r="C22" s="77"/>
      <c r="D22" s="77"/>
      <c r="E22" s="17">
        <f>IF(OR(C7="Nej",C7=""),0.3,IF(C22="",0,1))</f>
        <v>0</v>
      </c>
      <c r="F22" s="70"/>
      <c r="G22" s="71"/>
      <c r="H22" s="71"/>
      <c r="I22" s="71"/>
      <c r="J22" s="71"/>
      <c r="K22" s="71"/>
      <c r="L22" s="71"/>
      <c r="M22" s="72"/>
      <c r="Q22" s="10"/>
      <c r="R22" s="10"/>
      <c r="S22" s="11">
        <f>IF(C19="Nej",0,C20)</f>
        <v>-10</v>
      </c>
      <c r="T22" s="14"/>
      <c r="U22" s="11"/>
      <c r="V22" s="11"/>
      <c r="W22" s="11"/>
      <c r="X22" s="14"/>
    </row>
    <row r="23" spans="2:31" ht="24.65" customHeight="1" x14ac:dyDescent="0.35">
      <c r="F23" s="70"/>
      <c r="G23" s="71"/>
      <c r="H23" s="71"/>
      <c r="I23" s="71"/>
      <c r="J23" s="71"/>
      <c r="K23" s="71"/>
      <c r="L23" s="71"/>
      <c r="M23" s="72"/>
      <c r="Q23" s="10"/>
      <c r="R23" s="10" t="s">
        <v>25</v>
      </c>
      <c r="S23" s="11">
        <v>103</v>
      </c>
      <c r="T23" s="14" t="s">
        <v>26</v>
      </c>
      <c r="U23" s="11"/>
      <c r="V23" s="11"/>
      <c r="W23" s="11"/>
      <c r="X23" s="14"/>
      <c r="Z23" s="25" t="s">
        <v>27</v>
      </c>
    </row>
    <row r="24" spans="2:31" ht="15" thickBot="1" x14ac:dyDescent="0.4">
      <c r="F24" s="70"/>
      <c r="G24" s="71"/>
      <c r="H24" s="71"/>
      <c r="I24" s="71"/>
      <c r="J24" s="71"/>
      <c r="K24" s="71"/>
      <c r="L24" s="71"/>
      <c r="M24" s="72"/>
      <c r="Q24" s="10"/>
      <c r="R24" s="26" t="s">
        <v>28</v>
      </c>
      <c r="S24" s="27">
        <f>S23*S22/1000</f>
        <v>-1.03</v>
      </c>
      <c r="T24" s="28"/>
      <c r="U24" s="11"/>
      <c r="V24" s="11"/>
      <c r="W24" s="11"/>
      <c r="X24" s="14"/>
      <c r="Z24" s="58" t="e">
        <f>MATCH(C17,Z11:AE11,0)</f>
        <v>#N/A</v>
      </c>
      <c r="AB24" s="58">
        <f>IF(OR(C7="Nej",C7=""),0.3,IFERROR(MATCH(C18,Z26:Z32,0),0))</f>
        <v>0</v>
      </c>
    </row>
    <row r="25" spans="2:31" x14ac:dyDescent="0.35">
      <c r="B25" s="29" t="s">
        <v>29</v>
      </c>
      <c r="C25" s="79" t="str">
        <f>IF(C17="","",VLOOKUP(C17,S12:V16,3,FALSE))</f>
        <v/>
      </c>
      <c r="D25" s="79"/>
      <c r="E25" s="30"/>
      <c r="F25" s="70"/>
      <c r="G25" s="71"/>
      <c r="H25" s="71"/>
      <c r="I25" s="71"/>
      <c r="J25" s="71"/>
      <c r="K25" s="71"/>
      <c r="L25" s="71"/>
      <c r="M25" s="72"/>
      <c r="Q25" s="10"/>
      <c r="R25" s="11"/>
      <c r="S25" s="11"/>
      <c r="T25" s="11"/>
      <c r="U25" s="11"/>
      <c r="V25" s="11"/>
      <c r="W25" s="11"/>
      <c r="X25" s="14"/>
      <c r="Z25" s="25" t="s">
        <v>30</v>
      </c>
    </row>
    <row r="26" spans="2:31" x14ac:dyDescent="0.35">
      <c r="B26" s="29" t="s">
        <v>31</v>
      </c>
      <c r="C26" s="79" t="str">
        <f>IF(C22="","",VLOOKUP(C22,S27:U30,3,FALSE))</f>
        <v/>
      </c>
      <c r="D26" s="79"/>
      <c r="F26" s="70"/>
      <c r="G26" s="71"/>
      <c r="H26" s="71"/>
      <c r="I26" s="71"/>
      <c r="J26" s="71"/>
      <c r="K26" s="71"/>
      <c r="L26" s="71"/>
      <c r="M26" s="72"/>
      <c r="Q26" s="10"/>
      <c r="R26" s="11"/>
      <c r="S26" s="12" t="s">
        <v>32</v>
      </c>
      <c r="T26" s="12" t="s">
        <v>33</v>
      </c>
      <c r="U26" s="13" t="s">
        <v>34</v>
      </c>
      <c r="W26" s="11"/>
      <c r="X26" s="14"/>
      <c r="Z26" s="58" t="e">
        <f>INDEX(data3,2,$Z$24)</f>
        <v>#N/A</v>
      </c>
    </row>
    <row r="27" spans="2:31" x14ac:dyDescent="0.35">
      <c r="B27" s="29" t="s">
        <v>35</v>
      </c>
      <c r="C27" s="84" t="str">
        <f>IF(OR(,$C$13="",$C$17="",$C$18="",$C$19="",$C$22=""),"",IF(AND(C19="Ja",C20=""),0,IF(OR($C$17="",$C$18=""),"",(VLOOKUP($C$18,$U$36:$V$51,2,FALSE)*VLOOKUP($C$17,$S$12:$V$16,4,FALSE)/1000)-$S$24)))</f>
        <v/>
      </c>
      <c r="D27" s="84"/>
      <c r="F27" s="70"/>
      <c r="G27" s="71"/>
      <c r="H27" s="71"/>
      <c r="I27" s="71"/>
      <c r="J27" s="71"/>
      <c r="K27" s="71"/>
      <c r="L27" s="71"/>
      <c r="M27" s="72"/>
      <c r="Q27" s="10"/>
      <c r="R27" s="11"/>
      <c r="S27" s="11" t="s">
        <v>36</v>
      </c>
      <c r="T27" s="31">
        <v>3.5</v>
      </c>
      <c r="U27" s="19" t="s">
        <v>37</v>
      </c>
      <c r="W27" s="11"/>
      <c r="X27" s="14"/>
      <c r="Z27" s="58" t="e">
        <f>INDEX(data3,3,$Z$24)</f>
        <v>#N/A</v>
      </c>
    </row>
    <row r="28" spans="2:31" x14ac:dyDescent="0.35">
      <c r="B28" s="29" t="s">
        <v>38</v>
      </c>
      <c r="C28" s="84" t="str">
        <f>IF(OR($C$13="",$C$17="",$C$18="",$C$19="",$C$22="",$AB$24=0),"",IF(OR($C$17="",$C$22=""),"",$C$27*VLOOKUP($C$17,$S$12:$V$16,2,FALSE)/VLOOKUP($C$22,$S$27:$U$30,2,FALSE)))</f>
        <v/>
      </c>
      <c r="D28" s="84"/>
      <c r="F28" s="70"/>
      <c r="G28" s="71"/>
      <c r="H28" s="71"/>
      <c r="I28" s="71"/>
      <c r="J28" s="71"/>
      <c r="K28" s="71"/>
      <c r="L28" s="71"/>
      <c r="M28" s="72"/>
      <c r="Q28" s="10"/>
      <c r="R28" s="11"/>
      <c r="S28" s="11" t="s">
        <v>39</v>
      </c>
      <c r="T28" s="31">
        <v>1</v>
      </c>
      <c r="U28" s="19" t="s">
        <v>40</v>
      </c>
      <c r="W28" s="11"/>
      <c r="X28" s="14"/>
      <c r="Z28" s="58" t="e">
        <f>INDEX(data3,4,$Z$24)</f>
        <v>#N/A</v>
      </c>
    </row>
    <row r="29" spans="2:31" x14ac:dyDescent="0.35">
      <c r="B29" s="29" t="s">
        <v>41</v>
      </c>
      <c r="C29" s="84" t="str">
        <f>IF(AND(C19="Ja",C20=""),"",IF(OR($C$13="",$C$17="",$C$18="",$C$19="",$C$22="",$AB$24=0,ISTEXT($C$13)=TRUE),"",IF(OR($C$27="",$C$28=""),"",$C$27-$C$28)))</f>
        <v/>
      </c>
      <c r="D29" s="84"/>
      <c r="E29" s="32"/>
      <c r="F29" s="70"/>
      <c r="G29" s="71"/>
      <c r="H29" s="71"/>
      <c r="I29" s="71"/>
      <c r="J29" s="71"/>
      <c r="K29" s="71"/>
      <c r="L29" s="71"/>
      <c r="M29" s="72"/>
      <c r="Q29" s="10"/>
      <c r="R29" s="11"/>
      <c r="S29" s="58" t="s">
        <v>12</v>
      </c>
      <c r="T29" s="31">
        <v>0.98</v>
      </c>
      <c r="U29" s="19" t="s">
        <v>42</v>
      </c>
      <c r="W29" s="11"/>
      <c r="X29" s="14"/>
      <c r="Z29" s="58" t="e">
        <f>INDEX(data3,5,$Z$24)</f>
        <v>#N/A</v>
      </c>
    </row>
    <row r="30" spans="2:31" ht="14.25" customHeight="1" x14ac:dyDescent="0.35">
      <c r="F30" s="70"/>
      <c r="G30" s="71"/>
      <c r="H30" s="71"/>
      <c r="I30" s="71"/>
      <c r="J30" s="71"/>
      <c r="K30" s="71"/>
      <c r="L30" s="71"/>
      <c r="M30" s="72"/>
      <c r="Q30" s="10"/>
      <c r="R30" s="11"/>
      <c r="S30" s="11" t="s">
        <v>9</v>
      </c>
      <c r="T30" s="31">
        <v>0.98</v>
      </c>
      <c r="U30" s="19" t="s">
        <v>16</v>
      </c>
      <c r="W30" s="11"/>
      <c r="X30" s="14"/>
      <c r="Z30" s="58" t="e">
        <f>INDEX(data3,6,$Z$24)</f>
        <v>#N/A</v>
      </c>
    </row>
    <row r="31" spans="2:31" x14ac:dyDescent="0.35">
      <c r="B31" s="29" t="s">
        <v>43</v>
      </c>
      <c r="C31" s="85" t="str">
        <f>IF(OR(,$C$13="",$C$17="",$C$18="",$C$19="",$C$22="",$AB$24=0,ISTEXT($C$13)=TRUE),"",IF($S$24=0,$C$13,$C$13*($C$27/($C$27+$S$24))))</f>
        <v/>
      </c>
      <c r="D31" s="85"/>
      <c r="F31" s="70"/>
      <c r="G31" s="71"/>
      <c r="H31" s="71"/>
      <c r="I31" s="71"/>
      <c r="J31" s="71"/>
      <c r="K31" s="71"/>
      <c r="L31" s="71"/>
      <c r="M31" s="72"/>
      <c r="Q31" s="10"/>
      <c r="R31" s="11"/>
      <c r="S31" s="11"/>
      <c r="T31" s="11"/>
      <c r="U31" s="11"/>
      <c r="W31" s="11"/>
      <c r="X31" s="14"/>
      <c r="Z31" s="58" t="e">
        <f>INDEX(data3,7,$Z$24)</f>
        <v>#N/A</v>
      </c>
    </row>
    <row r="32" spans="2:31" ht="31.5" customHeight="1" x14ac:dyDescent="0.35">
      <c r="C32" s="33"/>
      <c r="F32" s="70"/>
      <c r="G32" s="71"/>
      <c r="H32" s="71"/>
      <c r="I32" s="71"/>
      <c r="J32" s="71"/>
      <c r="K32" s="71"/>
      <c r="L32" s="71"/>
      <c r="M32" s="72"/>
      <c r="Q32" s="10"/>
      <c r="R32" s="11"/>
      <c r="V32" s="11"/>
      <c r="W32" s="11"/>
      <c r="X32" s="14"/>
      <c r="Z32" s="58" t="e">
        <f>INDEX(data3,8,$Z$24)</f>
        <v>#N/A</v>
      </c>
    </row>
    <row r="33" spans="2:26" x14ac:dyDescent="0.35">
      <c r="F33" s="70"/>
      <c r="G33" s="71"/>
      <c r="H33" s="71"/>
      <c r="I33" s="71"/>
      <c r="J33" s="71"/>
      <c r="K33" s="71"/>
      <c r="L33" s="71"/>
      <c r="M33" s="72"/>
      <c r="Q33" s="10"/>
      <c r="R33" s="11"/>
      <c r="W33" s="11"/>
      <c r="X33" s="11"/>
      <c r="Y33" s="11"/>
      <c r="Z33" s="11"/>
    </row>
    <row r="34" spans="2:26" ht="42.65" customHeight="1" x14ac:dyDescent="0.35">
      <c r="B34" s="86" t="str">
        <f>IF(C29="","Hvis du benytter beregneren for kedler eller kaloriferer skal du udfylde alle felter med et kryds ovenfor.",IF(C29&lt;&gt;"","Du har nu udfyldt alle felter til beregneren.",""))</f>
        <v>Hvis du benytter beregneren for kedler eller kaloriferer skal du udfylde alle felter med et kryds ovenfor.</v>
      </c>
      <c r="C34" s="87"/>
      <c r="D34" s="87"/>
      <c r="F34" s="73"/>
      <c r="G34" s="74"/>
      <c r="H34" s="74"/>
      <c r="I34" s="74"/>
      <c r="J34" s="74"/>
      <c r="K34" s="74"/>
      <c r="L34" s="74"/>
      <c r="M34" s="75"/>
      <c r="Q34" s="10"/>
      <c r="R34" s="11"/>
      <c r="W34" s="11"/>
      <c r="X34" s="11"/>
      <c r="Y34" s="20"/>
      <c r="Z34" s="11"/>
    </row>
    <row r="35" spans="2:26" ht="43.5" x14ac:dyDescent="0.35">
      <c r="B35" s="83" t="str">
        <f>IF(ISTEXT($C$13)=TRUE,"Der må ikke skrives tekst i feltet hvor du angiver din investering!",IF(AND(C19="Ja",ISTEXT($C$20)=TRUE),"Der må ikke skrives tekst i feltet hvor du angiver dit beboelsesareal!",""))</f>
        <v/>
      </c>
      <c r="C35" s="83"/>
      <c r="D35" s="83"/>
      <c r="Q35" s="10"/>
      <c r="R35" s="11"/>
      <c r="S35" s="34"/>
      <c r="T35" s="35"/>
      <c r="U35" s="36" t="s">
        <v>44</v>
      </c>
      <c r="V35" s="36" t="s">
        <v>45</v>
      </c>
      <c r="W35" s="11"/>
      <c r="X35" s="11"/>
      <c r="Y35" s="11"/>
      <c r="Z35" s="11"/>
    </row>
    <row r="36" spans="2:26" x14ac:dyDescent="0.35">
      <c r="B36" s="37"/>
      <c r="C36" s="37"/>
      <c r="D36" s="37"/>
      <c r="Q36" s="10"/>
      <c r="R36" s="11"/>
      <c r="S36" s="20"/>
      <c r="T36" s="19"/>
      <c r="U36" s="11" t="s">
        <v>46</v>
      </c>
      <c r="V36" s="19">
        <v>2999</v>
      </c>
      <c r="W36" s="11"/>
      <c r="X36" s="11"/>
      <c r="Y36" s="11"/>
      <c r="Z36" s="11"/>
    </row>
    <row r="37" spans="2:26" x14ac:dyDescent="0.35">
      <c r="Q37" s="10"/>
      <c r="R37" s="11"/>
      <c r="S37" s="20"/>
      <c r="T37" s="19"/>
      <c r="U37" s="11" t="s">
        <v>19</v>
      </c>
      <c r="V37" s="19">
        <v>4999</v>
      </c>
      <c r="W37" s="11"/>
      <c r="X37" s="11"/>
      <c r="Y37" s="11"/>
    </row>
    <row r="38" spans="2:26" x14ac:dyDescent="0.35">
      <c r="Q38" s="10"/>
      <c r="R38" s="11"/>
      <c r="S38" s="20"/>
      <c r="T38" s="19"/>
      <c r="U38" s="11" t="s">
        <v>47</v>
      </c>
      <c r="V38" s="19">
        <v>6999</v>
      </c>
      <c r="W38" s="11"/>
      <c r="X38" s="11"/>
      <c r="Y38" s="11"/>
    </row>
    <row r="39" spans="2:26" x14ac:dyDescent="0.35">
      <c r="Q39" s="10"/>
      <c r="R39" s="11"/>
      <c r="S39" s="20"/>
      <c r="T39" s="19"/>
      <c r="U39" s="11" t="s">
        <v>48</v>
      </c>
      <c r="V39" s="19">
        <v>8999</v>
      </c>
      <c r="W39" s="11"/>
      <c r="X39" s="11"/>
      <c r="Y39" s="11"/>
    </row>
    <row r="40" spans="2:26" x14ac:dyDescent="0.35">
      <c r="Q40" s="10"/>
      <c r="R40" s="11"/>
      <c r="S40" s="20"/>
      <c r="T40" s="19"/>
      <c r="U40" s="11" t="s">
        <v>49</v>
      </c>
      <c r="V40" s="19">
        <v>10999</v>
      </c>
      <c r="W40" s="11"/>
      <c r="X40" s="11"/>
      <c r="Y40" s="11"/>
    </row>
    <row r="41" spans="2:26" x14ac:dyDescent="0.35">
      <c r="Q41" s="10"/>
      <c r="R41" s="11"/>
      <c r="S41" s="20"/>
      <c r="T41" s="19"/>
      <c r="U41" s="11" t="s">
        <v>50</v>
      </c>
      <c r="V41" s="19">
        <v>12999</v>
      </c>
      <c r="W41" s="11"/>
      <c r="X41" s="11"/>
      <c r="Y41" s="11"/>
      <c r="Z41" s="11"/>
    </row>
    <row r="42" spans="2:26" x14ac:dyDescent="0.35">
      <c r="Q42" s="10"/>
      <c r="R42" s="11"/>
      <c r="S42" s="11"/>
      <c r="T42" s="19"/>
      <c r="U42" s="11" t="s">
        <v>51</v>
      </c>
      <c r="V42" s="19">
        <v>15000</v>
      </c>
      <c r="X42" s="11"/>
      <c r="Y42" s="11"/>
      <c r="Z42" s="11"/>
    </row>
    <row r="43" spans="2:26" x14ac:dyDescent="0.35">
      <c r="Q43" s="10"/>
      <c r="R43" s="11"/>
      <c r="S43" s="11"/>
      <c r="T43" s="11"/>
      <c r="U43" s="34" t="s">
        <v>52</v>
      </c>
      <c r="X43" s="11"/>
      <c r="Y43" s="11"/>
      <c r="Z43" s="11"/>
    </row>
    <row r="44" spans="2:26" x14ac:dyDescent="0.35">
      <c r="Q44" s="10"/>
      <c r="R44" s="11"/>
      <c r="S44" s="11"/>
      <c r="T44" s="11"/>
      <c r="U44" s="20" t="s">
        <v>53</v>
      </c>
      <c r="V44" s="19">
        <v>13999</v>
      </c>
      <c r="X44" s="11"/>
      <c r="Y44" s="11"/>
      <c r="Z44" s="11"/>
    </row>
    <row r="45" spans="2:26" x14ac:dyDescent="0.35">
      <c r="Q45" s="10"/>
      <c r="R45" s="11"/>
      <c r="S45" s="34"/>
      <c r="T45" s="35"/>
      <c r="U45" s="20" t="s">
        <v>54</v>
      </c>
      <c r="V45" s="19">
        <v>16999</v>
      </c>
      <c r="X45" s="11"/>
      <c r="Y45" s="11"/>
      <c r="Z45" s="11"/>
    </row>
    <row r="46" spans="2:26" x14ac:dyDescent="0.35">
      <c r="Q46" s="10"/>
      <c r="R46" s="11"/>
      <c r="S46" s="20"/>
      <c r="T46" s="19"/>
      <c r="U46" s="20" t="s">
        <v>55</v>
      </c>
      <c r="V46" s="19">
        <v>19999</v>
      </c>
      <c r="X46" s="11"/>
      <c r="Y46" s="11"/>
      <c r="Z46" s="11"/>
    </row>
    <row r="47" spans="2:26" x14ac:dyDescent="0.35">
      <c r="Q47" s="10"/>
      <c r="R47" s="11"/>
      <c r="S47" s="20"/>
      <c r="T47" s="19"/>
      <c r="U47" s="20" t="s">
        <v>56</v>
      </c>
      <c r="V47" s="19">
        <v>22999</v>
      </c>
      <c r="X47" s="11"/>
      <c r="Y47" s="11"/>
      <c r="Z47" s="11"/>
    </row>
    <row r="48" spans="2:26" x14ac:dyDescent="0.35">
      <c r="Q48" s="10"/>
      <c r="S48" s="20"/>
      <c r="T48" s="19"/>
      <c r="U48" s="20" t="s">
        <v>57</v>
      </c>
      <c r="V48" s="19">
        <v>25999</v>
      </c>
      <c r="X48" s="11"/>
      <c r="Y48" s="11"/>
      <c r="Z48" s="11"/>
    </row>
    <row r="49" spans="17:24" x14ac:dyDescent="0.35">
      <c r="Q49" s="11"/>
      <c r="S49" s="20"/>
      <c r="T49" s="19"/>
      <c r="U49" s="20" t="s">
        <v>58</v>
      </c>
      <c r="V49" s="19">
        <v>28999</v>
      </c>
      <c r="X49" s="11"/>
    </row>
    <row r="50" spans="17:24" x14ac:dyDescent="0.35">
      <c r="S50" s="20"/>
      <c r="T50" s="19"/>
      <c r="U50" s="11" t="s">
        <v>59</v>
      </c>
      <c r="V50" s="19">
        <v>32000</v>
      </c>
    </row>
    <row r="51" spans="17:24" x14ac:dyDescent="0.35">
      <c r="S51" s="11"/>
      <c r="T51" s="19"/>
      <c r="U51" s="11"/>
    </row>
    <row r="52" spans="17:24" x14ac:dyDescent="0.35">
      <c r="V52" s="11"/>
    </row>
    <row r="54" spans="17:24" x14ac:dyDescent="0.35">
      <c r="R54" s="58" t="s">
        <v>60</v>
      </c>
    </row>
    <row r="55" spans="17:24" x14ac:dyDescent="0.35">
      <c r="R55" s="58" t="s">
        <v>61</v>
      </c>
    </row>
    <row r="56" spans="17:24" x14ac:dyDescent="0.35">
      <c r="R56" s="58" t="s">
        <v>62</v>
      </c>
    </row>
  </sheetData>
  <sheetProtection algorithmName="SHA-512" hashValue="5jTu0QY3oh1zKn0MlLMyvPcEZMogRSmNFAxjDZy9HcKJrOi57pzGpv7pqJEtUT4MEi0i+JLly0y8i8od/DcZVg==" saltValue="ArRBh+fDx5fPnwNHVynJdQ==" spinCount="100000" sheet="1" objects="1" scenarios="1"/>
  <mergeCells count="23">
    <mergeCell ref="B35:D35"/>
    <mergeCell ref="C26:D26"/>
    <mergeCell ref="C27:D27"/>
    <mergeCell ref="C28:D28"/>
    <mergeCell ref="C29:D29"/>
    <mergeCell ref="C31:D31"/>
    <mergeCell ref="B34:D34"/>
    <mergeCell ref="F7:L7"/>
    <mergeCell ref="B10:D10"/>
    <mergeCell ref="B11:D11"/>
    <mergeCell ref="F11:M34"/>
    <mergeCell ref="C13:D13"/>
    <mergeCell ref="C17:D17"/>
    <mergeCell ref="C18:D18"/>
    <mergeCell ref="C19:D19"/>
    <mergeCell ref="C20:D20"/>
    <mergeCell ref="C22:D22"/>
    <mergeCell ref="C25:D25"/>
    <mergeCell ref="B9:D9"/>
    <mergeCell ref="B1:D1"/>
    <mergeCell ref="B3:D3"/>
    <mergeCell ref="B4:D5"/>
    <mergeCell ref="C7:D7"/>
  </mergeCells>
  <conditionalFormatting sqref="C20">
    <cfRule type="expression" dxfId="61" priority="4">
      <formula>$C$7="Nej"</formula>
    </cfRule>
    <cfRule type="expression" dxfId="60" priority="6">
      <formula>$C$19=""</formula>
    </cfRule>
    <cfRule type="expression" dxfId="59" priority="22">
      <formula>$C$19="Nej"</formula>
    </cfRule>
  </conditionalFormatting>
  <conditionalFormatting sqref="B20">
    <cfRule type="expression" dxfId="58" priority="21">
      <formula>$C$19="Nej"</formula>
    </cfRule>
  </conditionalFormatting>
  <conditionalFormatting sqref="B34:D34">
    <cfRule type="expression" dxfId="57" priority="9">
      <formula>$C$29&lt;&gt;""</formula>
    </cfRule>
    <cfRule type="expression" dxfId="56" priority="13">
      <formula>$C$29=""</formula>
    </cfRule>
  </conditionalFormatting>
  <conditionalFormatting sqref="B31:D31">
    <cfRule type="expression" dxfId="55" priority="10">
      <formula>$C$19="Nej"</formula>
    </cfRule>
    <cfRule type="expression" dxfId="54" priority="11">
      <formula>$C$19=""</formula>
    </cfRule>
  </conditionalFormatting>
  <conditionalFormatting sqref="C20:D20">
    <cfRule type="expression" dxfId="53" priority="5">
      <formula>$C$7=""</formula>
    </cfRule>
  </conditionalFormatting>
  <conditionalFormatting sqref="A10:B10 E10:M10 A35:B35 E35:M35 A11:M17 A19:M34 A18:C18 E18:M18">
    <cfRule type="expression" dxfId="52" priority="7">
      <formula>$C$7=""</formula>
    </cfRule>
    <cfRule type="expression" dxfId="51" priority="8">
      <formula>$C$7="Nej"</formula>
    </cfRule>
  </conditionalFormatting>
  <conditionalFormatting sqref="B9:D9">
    <cfRule type="expression" dxfId="50" priority="3">
      <formula>$C$7="Nej"</formula>
    </cfRule>
  </conditionalFormatting>
  <conditionalFormatting sqref="B35:D35">
    <cfRule type="expression" dxfId="49" priority="1">
      <formula>IF($C$19="Ja",ISTEXT($C$20)=TRUE)</formula>
    </cfRule>
    <cfRule type="expression" dxfId="48" priority="2">
      <formula>ISTEXT($C$13)=TRUE</formula>
    </cfRule>
  </conditionalFormatting>
  <dataValidations count="19">
    <dataValidation type="list" allowBlank="1" showInputMessage="1" showErrorMessage="1" sqref="C22">
      <formula1>$S$27:$S$30</formula1>
    </dataValidation>
    <dataValidation type="list" allowBlank="1" showInputMessage="1" showErrorMessage="1" sqref="C17">
      <formula1>$S$12:$S$16</formula1>
    </dataValidation>
    <dataValidation type="list" allowBlank="1" showInputMessage="1" showErrorMessage="1" sqref="C18">
      <formula1>$Z$26:$Z$32</formula1>
    </dataValidation>
    <dataValidation type="list" allowBlank="1" showInputMessage="1" showErrorMessage="1" sqref="C19">
      <formula1>$S$19:$S$20</formula1>
    </dataValidation>
    <dataValidation allowBlank="1" showInputMessage="1" showErrorMessage="1" promptTitle="Investeringsomkostninger " prompt="Her ser du de investeringsomkostninger som overføres til fanen &quot;Beregning af tilskud&quot;, såfremt noget af dit brændselsforbrug går til beboelse. " sqref="B31"/>
    <dataValidation allowBlank="1" showInputMessage="1" showErrorMessage="1" promptTitle="Energitype i efter-situationen" prompt="Energitype i efter-situationen vælges automatisk på baggrund at den valgte varmekilde i efter-situationen." sqref="B26"/>
    <dataValidation allowBlank="1" showInputMessage="1" showErrorMessage="1" promptTitle="Energitype i før-situationen" prompt="Energitype i før-situationen vælges automatisk på baggrund at den valgte varmekilde i før-situationen." sqref="B25"/>
    <dataValidation allowBlank="1" showInputMessage="1" showErrorMessage="1" promptTitle="Varmekilde i efter-situationen" prompt="Vælg den varmekilde du vil skifte til fra listen." sqref="B22"/>
    <dataValidation allowBlank="1" showInputMessage="1" showErrorMessage="1" promptTitle="Opvarmningsform" prompt="Vælg din nuværende opvarmningsform fra listen." sqref="B17"/>
    <dataValidation allowBlank="1" showInputMessage="1" showErrorMessage="1" promptTitle="Beboelse" prompt="Der gives ikke tilskud til beboelse. Den andel af bygningen der vedrører beboelse vil derfor blive fratrukket. " sqref="B19"/>
    <dataValidation allowBlank="1" showInputMessage="1" showErrorMessage="1" promptTitle="Beboelsesareal" prompt="Her skal du angive det areal som går til beboelse. Beboelsesarealet fremgår af BBR." sqref="B20"/>
    <dataValidation type="list" allowBlank="1" showInputMessage="1" showErrorMessage="1" sqref="C7:D7">
      <formula1>"Ja,Nej"</formula1>
    </dataValidation>
    <dataValidation allowBlank="1" showInputMessage="1" showErrorMessage="1" promptTitle="Brændselsforbrug" prompt="Du skal vælge dit nuværende årlige brændelsforbrug. Hvis du har olie, angives det i liter, har du naturgasangives det i Nm3 og har du træpiller, angiver du forbruget i kg. Dette omregnes automatisk til et forbrug i MWh.  " sqref="B18"/>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 sqref="B13"/>
    <dataValidation allowBlank="1" showInputMessage="1" showErrorMessage="1" prompt="Indskrives i ansøgningskemaet, som energiforbrug i efter-situationen" sqref="C28:D28"/>
    <dataValidation allowBlank="1" showInputMessage="1" showErrorMessage="1" prompt="Indskrives i ansøgnings-skemaet, som energitype før" sqref="C25:D25"/>
    <dataValidation allowBlank="1" showInputMessage="1" showErrorMessage="1" prompt="Indskrives i ansøgningsskemaet i energitype i efter-situation" sqref="C26:D26"/>
    <dataValidation allowBlank="1" showInputMessage="1" showErrorMessage="1" prompt="Indskrives i ansøgnings-skemaet,som energiforbruget i før-situationen" sqref="C27:D27"/>
    <dataValidation allowBlank="1" showInputMessage="1" showErrorMessage="1" prompt="Indtast som Investeringsomkostninger" sqref="C31:D31"/>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0D61C246-D6D9-4726-9B77-646A0B5D8A8A}">
            <x14:iconSet custom="1">
              <x14:cfvo type="percent">
                <xm:f>0</xm:f>
              </x14:cfvo>
              <x14:cfvo type="num">
                <xm:f>0.1</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9" id="{494AB660-3A50-4A65-AA12-85AC3CF74D5B}">
            <x14:iconSet iconSet="3Symbols2" custom="1">
              <x14:cfvo type="percent">
                <xm:f>0</xm:f>
              </x14:cfvo>
              <x14:cfvo type="num">
                <xm:f>0</xm:f>
              </x14:cfvo>
              <x14:cfvo type="num">
                <xm:f>1</xm:f>
              </x14:cfvo>
              <x14:cfIcon iconSet="3Symbols2" iconId="0"/>
              <x14:cfIcon iconSet="3Symbols2" iconId="0"/>
              <x14:cfIcon iconSet="3Symbols2" iconId="2"/>
            </x14:iconSet>
          </x14:cfRule>
          <xm:sqref>E29</xm:sqref>
        </x14:conditionalFormatting>
        <x14:conditionalFormatting xmlns:xm="http://schemas.microsoft.com/office/excel/2006/main">
          <x14:cfRule type="iconSet" priority="18" id="{ABEA0319-0B9D-4EF1-82B3-8EA8725951C2}">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7" id="{D94DCA20-3069-40B9-81E4-71510D9B89E7}">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16" id="{5E178006-E6DD-4834-B1F8-CDD53DB82A78}">
            <x14:iconSet showValue="0" custom="1">
              <x14:cfvo type="percent">
                <xm:f>0</xm:f>
              </x14:cfvo>
              <x14:cfvo type="num">
                <xm:f>0.2</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5" id="{CB811F0F-4EE9-48A8-9296-570F329424A7}">
            <x14:iconSet showValue="0" custom="1">
              <x14:cfvo type="percent">
                <xm:f>0</xm:f>
              </x14:cfvo>
              <x14:cfvo type="num">
                <xm:f>0.2</xm:f>
              </x14:cfvo>
              <x14:cfvo type="num">
                <xm:f>1</xm:f>
              </x14:cfvo>
              <x14:cfIcon iconSet="3Symbols2" iconId="0"/>
              <x14:cfIcon iconSet="NoIcons" iconId="0"/>
              <x14:cfIcon iconSet="3Symbols2" iconId="2"/>
            </x14:iconSet>
          </x14:cfRule>
          <xm:sqref>E19</xm:sqref>
        </x14:conditionalFormatting>
        <x14:conditionalFormatting xmlns:xm="http://schemas.microsoft.com/office/excel/2006/main">
          <x14:cfRule type="iconSet" priority="14" id="{68997429-F32D-4BB2-BB2E-51C7BA3D2317}">
            <x14:iconSet showValue="0" custom="1">
              <x14:cfvo type="percent">
                <xm:f>0</xm:f>
              </x14:cfvo>
              <x14:cfvo type="num">
                <xm:f>0.2</xm:f>
              </x14:cfvo>
              <x14:cfvo type="num">
                <xm:f>1</xm:f>
              </x14:cfvo>
              <x14:cfIcon iconSet="3Symbols2" iconId="0"/>
              <x14:cfIcon iconSet="NoIcons" iconId="0"/>
              <x14:cfIcon iconSet="3Symbols2" iconId="2"/>
            </x14:iconSet>
          </x14:cfRule>
          <xm:sqref>E22</xm:sqref>
        </x14:conditionalFormatting>
        <x14:conditionalFormatting xmlns:xm="http://schemas.microsoft.com/office/excel/2006/main">
          <x14:cfRule type="iconSet" priority="12" id="{09D345D8-4B0B-48A6-8C0D-1DB6DC46BEFF}">
            <x14:iconSet showValue="0" custom="1">
              <x14:cfvo type="percent">
                <xm:f>0</xm:f>
              </x14:cfvo>
              <x14:cfvo type="num">
                <xm:f>0.2</xm:f>
              </x14:cfvo>
              <x14:cfvo type="num">
                <xm:f>1</xm:f>
              </x14:cfvo>
              <x14:cfIcon iconSet="3Symbols2" iconId="0"/>
              <x14:cfIcon iconSet="NoIcons" iconId="0"/>
              <x14:cfIcon iconSet="3Symbols2" iconId="2"/>
            </x14:iconSet>
          </x14:cfRule>
          <xm:sqref>E20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5"/>
  <sheetViews>
    <sheetView showGridLines="0" topLeftCell="A5" zoomScale="80" zoomScaleNormal="80" workbookViewId="0">
      <selection activeCell="C7" sqref="C7:D7"/>
    </sheetView>
  </sheetViews>
  <sheetFormatPr defaultColWidth="9.1796875" defaultRowHeight="14.5" x14ac:dyDescent="0.35"/>
  <cols>
    <col min="1" max="1" width="9.1796875" style="52"/>
    <col min="2" max="2" width="51.54296875" style="52" customWidth="1"/>
    <col min="3" max="3" width="14.453125" style="52" customWidth="1"/>
    <col min="4" max="4" width="39.54296875" style="52" customWidth="1"/>
    <col min="5" max="5" width="16" style="52" customWidth="1"/>
    <col min="6" max="6" width="26.54296875" style="52" customWidth="1"/>
    <col min="7" max="7" width="41.54296875" style="52" customWidth="1"/>
    <col min="8" max="8" width="42.453125" style="52" customWidth="1"/>
    <col min="9" max="9" width="11.54296875" style="52" bestFit="1" customWidth="1"/>
    <col min="10" max="10" width="11.81640625" style="52" bestFit="1" customWidth="1"/>
    <col min="11" max="11" width="23" style="52" customWidth="1"/>
    <col min="12" max="12" width="0" style="52" hidden="1" customWidth="1"/>
    <col min="13" max="13" width="29.453125" style="52" customWidth="1"/>
    <col min="14" max="14" width="10.7265625" style="52" customWidth="1"/>
    <col min="15" max="15" width="21.26953125" style="52" customWidth="1"/>
    <col min="16" max="16384" width="9.1796875" style="52"/>
  </cols>
  <sheetData>
    <row r="1" spans="2:14" ht="26" x14ac:dyDescent="0.6">
      <c r="B1" s="108" t="s">
        <v>89</v>
      </c>
      <c r="C1" s="108"/>
      <c r="D1" s="108"/>
      <c r="E1" s="108"/>
      <c r="F1" s="108"/>
      <c r="G1" s="39"/>
      <c r="H1" s="39"/>
      <c r="I1" s="39"/>
      <c r="J1" s="39"/>
    </row>
    <row r="2" spans="2:14" ht="15.75" customHeight="1" x14ac:dyDescent="0.6">
      <c r="B2" s="53"/>
      <c r="C2" s="53"/>
      <c r="D2" s="53"/>
      <c r="E2" s="53"/>
      <c r="F2" s="53"/>
      <c r="G2" s="53"/>
      <c r="H2" s="53"/>
      <c r="I2" s="53"/>
      <c r="J2" s="53"/>
    </row>
    <row r="3" spans="2:14" ht="26" x14ac:dyDescent="0.6">
      <c r="B3" s="109" t="s">
        <v>90</v>
      </c>
      <c r="C3" s="110"/>
      <c r="D3" s="110"/>
      <c r="E3" s="110"/>
      <c r="F3" s="111"/>
      <c r="G3" s="53"/>
      <c r="H3" s="53"/>
      <c r="I3" s="53"/>
      <c r="J3" s="53"/>
    </row>
    <row r="4" spans="2:14" ht="226" customHeight="1" x14ac:dyDescent="0.6">
      <c r="B4" s="67" t="s">
        <v>101</v>
      </c>
      <c r="C4" s="68"/>
      <c r="D4" s="68"/>
      <c r="E4" s="68"/>
      <c r="F4" s="69"/>
      <c r="G4" s="53"/>
      <c r="H4" s="40"/>
      <c r="I4" s="37"/>
      <c r="J4" s="53"/>
    </row>
    <row r="5" spans="2:14" ht="39" customHeight="1" x14ac:dyDescent="0.6">
      <c r="B5" s="73"/>
      <c r="C5" s="74"/>
      <c r="D5" s="74"/>
      <c r="E5" s="74"/>
      <c r="F5" s="75"/>
      <c r="G5" s="53"/>
      <c r="H5" s="53"/>
      <c r="I5" s="53"/>
      <c r="J5" s="53"/>
    </row>
    <row r="6" spans="2:14" ht="26" x14ac:dyDescent="0.6">
      <c r="G6" s="53"/>
      <c r="H6" s="53"/>
      <c r="I6" s="53"/>
      <c r="J6" s="53"/>
    </row>
    <row r="7" spans="2:14" ht="40.4" customHeight="1" x14ac:dyDescent="0.6">
      <c r="B7" s="6" t="s">
        <v>0</v>
      </c>
      <c r="C7" s="112"/>
      <c r="D7" s="112"/>
      <c r="G7" s="53"/>
      <c r="H7" s="53"/>
      <c r="I7" s="53"/>
      <c r="J7" s="53"/>
    </row>
    <row r="8" spans="2:14" ht="14.5" customHeight="1" x14ac:dyDescent="0.6">
      <c r="G8" s="53"/>
      <c r="H8" s="53"/>
      <c r="I8" s="53"/>
      <c r="J8" s="53"/>
    </row>
    <row r="9" spans="2:14" ht="43.4" customHeight="1" x14ac:dyDescent="0.6">
      <c r="B9" s="82" t="str">
        <f>IF(C7="Nej","HKan beregneren ikke benyttes, se ansøgningsvejledningen for yderligere hjælp","")</f>
        <v/>
      </c>
      <c r="C9" s="82"/>
      <c r="D9" s="82"/>
      <c r="G9" s="53"/>
      <c r="H9" s="53"/>
      <c r="I9" s="53"/>
      <c r="J9" s="53"/>
    </row>
    <row r="11" spans="2:14" x14ac:dyDescent="0.35">
      <c r="B11" s="89" t="s">
        <v>2</v>
      </c>
      <c r="C11" s="89"/>
      <c r="D11" s="89"/>
      <c r="E11" s="37"/>
      <c r="F11" s="102"/>
      <c r="G11" s="102"/>
      <c r="H11" s="102"/>
    </row>
    <row r="12" spans="2:14" ht="15" customHeight="1" x14ac:dyDescent="0.35">
      <c r="B12" s="103"/>
      <c r="C12" s="103"/>
      <c r="D12" s="103"/>
      <c r="E12" s="17"/>
      <c r="F12" s="63" t="s">
        <v>100</v>
      </c>
      <c r="G12" s="63"/>
      <c r="H12" s="63"/>
    </row>
    <row r="13" spans="2:14" x14ac:dyDescent="0.35">
      <c r="B13" s="103"/>
      <c r="C13" s="103"/>
      <c r="D13" s="103"/>
      <c r="E13" s="17"/>
      <c r="F13" s="63"/>
      <c r="G13" s="63"/>
      <c r="H13" s="63"/>
    </row>
    <row r="14" spans="2:14" x14ac:dyDescent="0.35">
      <c r="F14" s="63"/>
      <c r="G14" s="63"/>
      <c r="H14" s="63"/>
    </row>
    <row r="15" spans="2:14" x14ac:dyDescent="0.35">
      <c r="B15" s="103"/>
      <c r="C15" s="103"/>
      <c r="D15" s="103"/>
      <c r="F15" s="63"/>
      <c r="G15" s="63"/>
      <c r="H15" s="63"/>
      <c r="M15" s="41"/>
      <c r="N15" s="42"/>
    </row>
    <row r="16" spans="2:14" x14ac:dyDescent="0.35">
      <c r="B16" s="89" t="s">
        <v>65</v>
      </c>
      <c r="C16" s="89"/>
      <c r="D16" s="89"/>
      <c r="F16" s="63"/>
      <c r="G16" s="63"/>
      <c r="H16" s="63"/>
      <c r="M16" s="43"/>
      <c r="N16" s="43"/>
    </row>
    <row r="17" spans="2:14" ht="27.65" customHeight="1" x14ac:dyDescent="0.35">
      <c r="B17" s="44" t="s">
        <v>66</v>
      </c>
      <c r="C17" s="44" t="s">
        <v>67</v>
      </c>
      <c r="D17" s="44" t="s">
        <v>68</v>
      </c>
      <c r="E17" s="45"/>
      <c r="F17" s="63"/>
      <c r="G17" s="63"/>
      <c r="H17" s="63"/>
      <c r="J17" s="102"/>
      <c r="K17" s="102"/>
      <c r="M17" s="91" t="s">
        <v>69</v>
      </c>
      <c r="N17" s="92"/>
    </row>
    <row r="18" spans="2:14" x14ac:dyDescent="0.35">
      <c r="B18" s="29" t="s">
        <v>70</v>
      </c>
      <c r="C18" s="51"/>
      <c r="D18" s="51"/>
      <c r="E18" s="95">
        <f>IF(OR($C$7="Nej",$C$7=""),0.3,IF(OR($C$18="",$D$18="",ISTEXT($C$18)=TRUE,ISTEXT($D$18)=TRUE),0,1))</f>
        <v>0.3</v>
      </c>
      <c r="F18" s="63"/>
      <c r="G18" s="63"/>
      <c r="H18" s="63"/>
      <c r="M18" s="93"/>
      <c r="N18" s="94"/>
    </row>
    <row r="19" spans="2:14" x14ac:dyDescent="0.35">
      <c r="B19" s="29" t="s">
        <v>71</v>
      </c>
      <c r="C19" s="51"/>
      <c r="D19" s="51"/>
      <c r="E19" s="95"/>
      <c r="F19" s="63"/>
      <c r="G19" s="63"/>
      <c r="H19" s="63"/>
      <c r="M19" s="55" t="s">
        <v>72</v>
      </c>
      <c r="N19" s="55">
        <v>2295</v>
      </c>
    </row>
    <row r="20" spans="2:14" x14ac:dyDescent="0.35">
      <c r="B20" s="29" t="s">
        <v>73</v>
      </c>
      <c r="C20" s="51"/>
      <c r="D20" s="51"/>
      <c r="E20" s="95"/>
      <c r="F20" s="63"/>
      <c r="G20" s="63"/>
      <c r="H20" s="63"/>
      <c r="M20" s="56" t="s">
        <v>74</v>
      </c>
      <c r="N20" s="55">
        <v>4805</v>
      </c>
    </row>
    <row r="21" spans="2:14" x14ac:dyDescent="0.35">
      <c r="B21" s="29" t="s">
        <v>75</v>
      </c>
      <c r="C21" s="51"/>
      <c r="D21" s="51"/>
      <c r="E21" s="95"/>
      <c r="F21" s="63"/>
      <c r="G21" s="63"/>
      <c r="H21" s="63"/>
      <c r="M21" s="55" t="s">
        <v>76</v>
      </c>
      <c r="N21" s="55">
        <v>4998</v>
      </c>
    </row>
    <row r="22" spans="2:14" x14ac:dyDescent="0.35">
      <c r="B22" s="29" t="s">
        <v>77</v>
      </c>
      <c r="C22" s="51"/>
      <c r="D22" s="51"/>
      <c r="E22" s="95"/>
      <c r="F22" s="63"/>
      <c r="G22" s="63"/>
      <c r="H22" s="63"/>
      <c r="M22" s="55" t="s">
        <v>78</v>
      </c>
      <c r="N22" s="55">
        <v>3464</v>
      </c>
    </row>
    <row r="23" spans="2:14" x14ac:dyDescent="0.35">
      <c r="B23" s="29" t="s">
        <v>92</v>
      </c>
      <c r="C23" s="51"/>
      <c r="D23" s="51"/>
      <c r="E23" s="54"/>
      <c r="F23" s="63"/>
      <c r="G23" s="63"/>
      <c r="H23" s="63"/>
      <c r="M23" s="55" t="s">
        <v>79</v>
      </c>
      <c r="N23" s="55">
        <v>4248</v>
      </c>
    </row>
    <row r="24" spans="2:14" x14ac:dyDescent="0.35">
      <c r="B24" s="29" t="s">
        <v>93</v>
      </c>
      <c r="C24" s="51"/>
      <c r="D24" s="51"/>
      <c r="E24" s="54"/>
      <c r="F24" s="63"/>
      <c r="G24" s="63"/>
      <c r="H24" s="63"/>
      <c r="M24" s="55" t="s">
        <v>80</v>
      </c>
      <c r="N24" s="55">
        <v>2856</v>
      </c>
    </row>
    <row r="25" spans="2:14" x14ac:dyDescent="0.35">
      <c r="B25" s="29" t="s">
        <v>94</v>
      </c>
      <c r="C25" s="51"/>
      <c r="D25" s="51"/>
      <c r="E25" s="54"/>
      <c r="F25" s="63"/>
      <c r="G25" s="63"/>
      <c r="H25" s="63"/>
      <c r="M25" s="55" t="s">
        <v>82</v>
      </c>
      <c r="N25" s="55">
        <v>5300</v>
      </c>
    </row>
    <row r="26" spans="2:14" x14ac:dyDescent="0.35">
      <c r="B26" s="29" t="s">
        <v>95</v>
      </c>
      <c r="C26" s="51"/>
      <c r="D26" s="51"/>
      <c r="E26" s="54"/>
      <c r="F26" s="63"/>
      <c r="G26" s="63"/>
      <c r="H26" s="63"/>
      <c r="M26" s="55" t="s">
        <v>84</v>
      </c>
      <c r="N26" s="55">
        <v>4500</v>
      </c>
    </row>
    <row r="27" spans="2:14" x14ac:dyDescent="0.35">
      <c r="B27" s="29" t="s">
        <v>96</v>
      </c>
      <c r="C27" s="51"/>
      <c r="D27" s="51"/>
      <c r="E27" s="54"/>
      <c r="F27" s="63"/>
      <c r="G27" s="63"/>
      <c r="H27" s="63"/>
      <c r="M27" s="55" t="s">
        <v>85</v>
      </c>
      <c r="N27" s="55">
        <v>8400</v>
      </c>
    </row>
    <row r="28" spans="2:14" ht="32.25" customHeight="1" x14ac:dyDescent="0.35">
      <c r="B28" s="11"/>
      <c r="C28" s="11"/>
      <c r="D28" s="11"/>
      <c r="E28" s="11"/>
      <c r="F28" s="63"/>
      <c r="G28" s="63"/>
      <c r="H28" s="63"/>
      <c r="M28" s="55" t="s">
        <v>79</v>
      </c>
      <c r="N28" s="55">
        <v>4248</v>
      </c>
    </row>
    <row r="29" spans="2:14" x14ac:dyDescent="0.35">
      <c r="B29" s="11"/>
      <c r="C29" s="11"/>
      <c r="D29" s="11"/>
      <c r="E29" s="11"/>
      <c r="F29" s="63"/>
      <c r="G29" s="63"/>
      <c r="H29" s="63"/>
      <c r="M29" s="55"/>
      <c r="N29" s="55"/>
    </row>
    <row r="30" spans="2:14" x14ac:dyDescent="0.35">
      <c r="B30" s="29" t="s">
        <v>81</v>
      </c>
      <c r="C30" s="80"/>
      <c r="D30" s="81"/>
      <c r="E30" s="17">
        <f>IF(OR(C7="Nej",C7=""),0.3,IF(C30="",0,1))</f>
        <v>0.3</v>
      </c>
      <c r="F30" s="63"/>
      <c r="G30" s="63"/>
      <c r="H30" s="63"/>
      <c r="M30" s="55"/>
      <c r="N30" s="55"/>
    </row>
    <row r="31" spans="2:14" x14ac:dyDescent="0.35">
      <c r="B31" s="29" t="s">
        <v>83</v>
      </c>
      <c r="C31" s="96" t="str">
        <f>IF(OR($C$18="",$D$18="",$C$30=""),"",VLOOKUP(C30,M19:N32,2,FALSE))</f>
        <v/>
      </c>
      <c r="D31" s="97"/>
      <c r="E31" s="17"/>
      <c r="F31" s="63"/>
      <c r="G31" s="63"/>
      <c r="H31" s="63"/>
      <c r="M31" s="55"/>
      <c r="N31" s="55"/>
    </row>
    <row r="32" spans="2:14" x14ac:dyDescent="0.35">
      <c r="E32" s="17"/>
      <c r="F32" s="63"/>
      <c r="G32" s="63"/>
      <c r="H32" s="63"/>
      <c r="M32" s="55"/>
      <c r="N32" s="55"/>
    </row>
    <row r="33" spans="2:14" x14ac:dyDescent="0.35">
      <c r="B33" s="29" t="s">
        <v>35</v>
      </c>
      <c r="C33" s="98" t="str">
        <f>IF(OR($C$18="",$D$18="",$C$30=""),"",(C18*D18+C19*D19+C20*D20+C21*D21+C22*D22+C23*D23+C24*D24+C25*D25+C26*D26+C27*D27)*C31*(1+$N$34)*10^(-6))</f>
        <v/>
      </c>
      <c r="D33" s="99"/>
      <c r="E33" s="17"/>
      <c r="F33" s="63"/>
      <c r="G33" s="63"/>
      <c r="H33" s="63"/>
      <c r="M33" s="43"/>
      <c r="N33" s="43"/>
    </row>
    <row r="34" spans="2:14" x14ac:dyDescent="0.35">
      <c r="B34" s="29" t="s">
        <v>38</v>
      </c>
      <c r="C34" s="100" t="str">
        <f>IF(OR($C$18="",$D$18="",$C$30="",),"",C33*(1-$C$35))</f>
        <v/>
      </c>
      <c r="D34" s="101"/>
      <c r="E34" s="17"/>
      <c r="F34" s="63"/>
      <c r="G34" s="63"/>
      <c r="H34" s="63"/>
      <c r="M34" s="47" t="s">
        <v>86</v>
      </c>
      <c r="N34" s="46">
        <v>0.2</v>
      </c>
    </row>
    <row r="35" spans="2:14" x14ac:dyDescent="0.35">
      <c r="B35" s="29" t="s">
        <v>87</v>
      </c>
      <c r="C35" s="104" t="str">
        <f>IF(OR($C$18="",$D$18="",$C$30=""),"",62%)</f>
        <v/>
      </c>
      <c r="D35" s="105"/>
      <c r="E35" s="45"/>
      <c r="F35" s="63"/>
      <c r="G35" s="63"/>
      <c r="H35" s="63"/>
      <c r="I35" s="48"/>
      <c r="J35" s="49"/>
    </row>
    <row r="36" spans="2:14" x14ac:dyDescent="0.35">
      <c r="B36" s="29" t="s">
        <v>88</v>
      </c>
      <c r="C36" s="106" t="str">
        <f>IF(OR($C$18="",$D$18="",$C$30=""),"",$C$33-$C$34)</f>
        <v/>
      </c>
      <c r="D36" s="107"/>
      <c r="E36" s="50"/>
      <c r="F36" s="63"/>
      <c r="G36" s="63"/>
      <c r="H36" s="63"/>
      <c r="I36" s="48"/>
    </row>
    <row r="37" spans="2:14" x14ac:dyDescent="0.35">
      <c r="F37" s="63"/>
      <c r="G37" s="63"/>
      <c r="H37" s="63"/>
      <c r="I37" s="48"/>
    </row>
    <row r="38" spans="2:14" ht="60.75" customHeight="1" x14ac:dyDescent="0.35">
      <c r="B38" s="86" t="str">
        <f>IF(C36="","Hvis du benytter beregneren for belysning, skal du udfylde alle felter med et kryds ovenfor.",IF(C36&lt;&gt;"","Du har nu udfyldt alle felter til beregneren. ",""))</f>
        <v>Hvis du benytter beregneren for belysning, skal du udfylde alle felter med et kryds ovenfor.</v>
      </c>
      <c r="C38" s="87"/>
      <c r="D38" s="87"/>
      <c r="F38" s="63"/>
      <c r="G38" s="63"/>
      <c r="H38" s="63"/>
      <c r="J38" s="37"/>
    </row>
    <row r="39" spans="2:14" ht="38.25" customHeight="1" x14ac:dyDescent="0.35">
      <c r="B39" s="90" t="str">
        <f>IF(ISTEXT($C$13)=TRUE,"Der må ikke skrives tekst i feltet hvor du angiver din investering!",IF(OR(ISTEXT($D$18)=TRUE,ISTEXT($D$19)=TRUE,ISTEXT($D$20)=TRUE,ISTEXT($D$21)=TRUE,ISTEXT($D$22)=TRUE,ISTEXT($C$18)=TRUE,ISTEXT($C$19)=TRUE,ISTEXT($C$20)=TRUE,ISTEXT($C$21)=TRUE,ISTEXT($C$22)=TRUE),"Der må ikke skrives tekst i feltet hvor du angiver antal lyskilder og effekt!",""))</f>
        <v/>
      </c>
      <c r="C39" s="90"/>
      <c r="D39" s="90"/>
      <c r="E39" s="37"/>
      <c r="H39" s="37"/>
      <c r="I39" s="37"/>
      <c r="K39" s="37"/>
      <c r="L39" s="37"/>
      <c r="M39" s="37"/>
    </row>
    <row r="40" spans="2:14" ht="15.75" customHeight="1" x14ac:dyDescent="0.35">
      <c r="J40" s="37"/>
      <c r="K40" s="37"/>
      <c r="L40" s="37"/>
      <c r="M40" s="37"/>
    </row>
    <row r="42" spans="2:14" x14ac:dyDescent="0.35">
      <c r="B42" s="37"/>
      <c r="C42" s="37"/>
      <c r="D42" s="37"/>
    </row>
    <row r="43" spans="2:14" x14ac:dyDescent="0.35">
      <c r="B43" s="37"/>
    </row>
    <row r="44" spans="2:14" x14ac:dyDescent="0.35">
      <c r="J44" s="45"/>
    </row>
    <row r="45" spans="2:14" x14ac:dyDescent="0.35">
      <c r="I45" s="45"/>
      <c r="J45" s="11"/>
    </row>
    <row r="46" spans="2:14" x14ac:dyDescent="0.35">
      <c r="I46" s="11"/>
      <c r="J46" s="11"/>
    </row>
    <row r="47" spans="2:14" x14ac:dyDescent="0.35">
      <c r="I47" s="11"/>
      <c r="J47" s="11"/>
    </row>
    <row r="48" spans="2:14" x14ac:dyDescent="0.35">
      <c r="I48" s="11"/>
      <c r="J48" s="11"/>
    </row>
    <row r="49" spans="9:10" x14ac:dyDescent="0.35">
      <c r="I49" s="11"/>
      <c r="J49" s="11"/>
    </row>
    <row r="50" spans="9:10" x14ac:dyDescent="0.35">
      <c r="I50" s="11"/>
      <c r="J50" s="11"/>
    </row>
    <row r="51" spans="9:10" x14ac:dyDescent="0.35">
      <c r="I51" s="11"/>
      <c r="J51" s="11"/>
    </row>
    <row r="52" spans="9:10" x14ac:dyDescent="0.35">
      <c r="I52" s="11"/>
      <c r="J52" s="11"/>
    </row>
    <row r="53" spans="9:10" x14ac:dyDescent="0.35">
      <c r="I53" s="11"/>
      <c r="J53" s="11"/>
    </row>
    <row r="54" spans="9:10" x14ac:dyDescent="0.35">
      <c r="I54" s="11"/>
      <c r="J54" s="11"/>
    </row>
    <row r="55" spans="9:10" x14ac:dyDescent="0.35">
      <c r="I55" s="11"/>
    </row>
  </sheetData>
  <sheetProtection algorithmName="SHA-512" hashValue="MdFw/ub3xk5K32cV4vPZ1K2hkYEgapYbLkDcwrwzxuiS98DlJTlu4kVWoV/qE1WbqoU0R1Hqk5ip5pg/BugfIA==" saltValue="ft4ZxVva2lZRMu0BFrE+oQ==" spinCount="100000" sheet="1" objects="1" scenarios="1"/>
  <mergeCells count="23">
    <mergeCell ref="B11:D11"/>
    <mergeCell ref="F11:H11"/>
    <mergeCell ref="B1:F1"/>
    <mergeCell ref="B3:F3"/>
    <mergeCell ref="B4:F5"/>
    <mergeCell ref="C7:D7"/>
    <mergeCell ref="B9:D9"/>
    <mergeCell ref="B39:D39"/>
    <mergeCell ref="M17:N18"/>
    <mergeCell ref="E18:E22"/>
    <mergeCell ref="C30:D30"/>
    <mergeCell ref="C31:D31"/>
    <mergeCell ref="C33:D33"/>
    <mergeCell ref="C34:D34"/>
    <mergeCell ref="J17:K17"/>
    <mergeCell ref="F12:H38"/>
    <mergeCell ref="B15:D15"/>
    <mergeCell ref="B16:D16"/>
    <mergeCell ref="C35:D35"/>
    <mergeCell ref="C36:D36"/>
    <mergeCell ref="B38:D38"/>
    <mergeCell ref="B12:D12"/>
    <mergeCell ref="B13:D13"/>
  </mergeCells>
  <conditionalFormatting sqref="B38:D38">
    <cfRule type="expression" dxfId="47" priority="17">
      <formula>$C$36&lt;&gt;""</formula>
    </cfRule>
    <cfRule type="expression" dxfId="46" priority="18">
      <formula>$C$36=""</formula>
    </cfRule>
  </conditionalFormatting>
  <conditionalFormatting sqref="A39:B39 E39:I39 A10:I38">
    <cfRule type="expression" dxfId="45" priority="15">
      <formula>$C$7=""</formula>
    </cfRule>
    <cfRule type="expression" dxfId="44" priority="16">
      <formula>$C$7="Nej"</formula>
    </cfRule>
  </conditionalFormatting>
  <conditionalFormatting sqref="B9:D9">
    <cfRule type="expression" dxfId="43" priority="14">
      <formula>$C$7="Nej"</formula>
    </cfRule>
  </conditionalFormatting>
  <conditionalFormatting sqref="B39:D39">
    <cfRule type="expression" dxfId="42" priority="3">
      <formula>ISTEXT($C$22)</formula>
    </cfRule>
    <cfRule type="expression" dxfId="41" priority="4">
      <formula>ISTEXT($C$21)</formula>
    </cfRule>
    <cfRule type="expression" dxfId="40" priority="5">
      <formula>ISTEXT($C$20)</formula>
    </cfRule>
    <cfRule type="expression" dxfId="39" priority="6">
      <formula>ISTEXT($C$19)</formula>
    </cfRule>
    <cfRule type="expression" dxfId="38" priority="7">
      <formula>ISTEXT($D$22)</formula>
    </cfRule>
    <cfRule type="expression" dxfId="37" priority="8">
      <formula>ISTEXT($D$21)</formula>
    </cfRule>
    <cfRule type="expression" dxfId="36" priority="9">
      <formula>ISTEXT($D$20)</formula>
    </cfRule>
    <cfRule type="expression" dxfId="35" priority="10">
      <formula>ISTEXT($D$19)</formula>
    </cfRule>
    <cfRule type="expression" dxfId="34" priority="11">
      <formula>ISTEXT($D$18)</formula>
    </cfRule>
    <cfRule type="expression" dxfId="33" priority="12">
      <formula>ISTEXT($C$18)</formula>
    </cfRule>
    <cfRule type="expression" dxfId="32" priority="13">
      <formula>ISTEXT($C$13)</formula>
    </cfRule>
  </conditionalFormatting>
  <dataValidations count="6">
    <dataValidation allowBlank="1" showInputMessage="1" showErrorMessage="1" prompt="Indskrives i ansøgnings-skemaet " sqref="C33:D34"/>
    <dataValidation type="list" allowBlank="1" showInputMessage="1" showErrorMessage="1" sqref="C30:D30">
      <formula1>$M$19:$M$27</formula1>
    </dataValidation>
    <dataValidation type="list" allowBlank="1" showInputMessage="1" showErrorMessage="1" sqref="C7:D7">
      <formula1>"Ja,Nej"</formula1>
    </dataValidation>
    <dataValidation allowBlank="1" showInputMessage="1" showErrorMessage="1" promptTitle="Effekt" prompt="Effekten kan aflæses på lyskilden. Bemærk at det er effekten eksklusive spoletab, som skal oplyses." sqref="D17"/>
    <dataValidation allowBlank="1" showInputMessage="1" showErrorMessage="1" promptTitle="Lyskildetype" prompt="Lyskildetype er defineret ud fra lyskildens effekt. I portalberegner skelnes ikke mellem T5, T8, lysstofrør mm. " sqref="B17"/>
    <dataValidation allowBlank="1" showInputMessage="1" showErrorMessage="1" promptTitle="Branchekategori eller anvendelse" prompt="Vælg branchekategori eller anvendelsområde for virksomheden hvor tiltaget foretages fra listen. Herefter vælges der automatisk brugstid af din belysning. " sqref="B30"/>
  </dataValidations>
  <hyperlinks>
    <hyperlink ref="J35" location="_ftnref1" display="_ftnref1"/>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2" id="{7C226656-8201-481B-82F9-06AFBC15A310}">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21" id="{CD6F798B-4765-4D6E-BA2F-8E383EC41753}">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20" id="{645392C7-E018-4941-A698-2B185E516545}">
            <x14:iconSet showValue="0" custom="1">
              <x14:cfvo type="percent">
                <xm:f>0</xm:f>
              </x14:cfvo>
              <x14:cfvo type="num">
                <xm:f>0.2</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9" id="{549CA840-B7AC-4058-AD3D-E1B00B48D476}">
            <x14:iconSet showValue="0" custom="1">
              <x14:cfvo type="percent">
                <xm:f>0</xm:f>
              </x14:cfvo>
              <x14:cfvo type="num">
                <xm:f>0.2</xm:f>
              </x14:cfvo>
              <x14:cfvo type="num">
                <xm:f>1</xm:f>
              </x14:cfvo>
              <x14:cfIcon iconSet="3Symbols2" iconId="0"/>
              <x14:cfIcon iconSet="NoIcons" iconId="0"/>
              <x14:cfIcon iconSet="3Symbols2" iconId="2"/>
            </x14:iconSet>
          </x14:cfRule>
          <xm:sqref>E30:E34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'C:\Users\b062038\AppData\Local\Microsoft\Windows\INetCache\Content.Outlook\JO8AJ33N\[Forslag til nye beregninger_mhth.xlsx]Lister'!#REF!</xm:f>
          </x14:formula1>
          <xm:sqref>K42:L42 D44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5"/>
  <sheetViews>
    <sheetView showGridLines="0" zoomScale="80" zoomScaleNormal="80" workbookViewId="0">
      <selection activeCell="B16" sqref="B16:D16"/>
    </sheetView>
  </sheetViews>
  <sheetFormatPr defaultColWidth="9.1796875" defaultRowHeight="14.5" x14ac:dyDescent="0.35"/>
  <cols>
    <col min="1" max="1" width="9.1796875" style="58"/>
    <col min="2" max="2" width="51.54296875" style="58" customWidth="1"/>
    <col min="3" max="3" width="14.453125" style="58" customWidth="1"/>
    <col min="4" max="4" width="39.54296875" style="58" customWidth="1"/>
    <col min="5" max="5" width="16" style="58" customWidth="1"/>
    <col min="6" max="6" width="26.54296875" style="58" customWidth="1"/>
    <col min="7" max="7" width="41.54296875" style="58" customWidth="1"/>
    <col min="8" max="8" width="42.453125" style="58" customWidth="1"/>
    <col min="9" max="9" width="11.54296875" style="58" bestFit="1" customWidth="1"/>
    <col min="10" max="10" width="11.81640625" style="58" bestFit="1" customWidth="1"/>
    <col min="11" max="11" width="23" style="58" customWidth="1"/>
    <col min="12" max="12" width="0" style="58" hidden="1" customWidth="1"/>
    <col min="13" max="13" width="29.453125" style="58" customWidth="1"/>
    <col min="14" max="14" width="10.7265625" style="58" customWidth="1"/>
    <col min="15" max="15" width="21.26953125" style="58" customWidth="1"/>
    <col min="16" max="16384" width="9.1796875" style="58"/>
  </cols>
  <sheetData>
    <row r="1" spans="2:14" ht="26" x14ac:dyDescent="0.6">
      <c r="B1" s="108" t="s">
        <v>89</v>
      </c>
      <c r="C1" s="108"/>
      <c r="D1" s="108"/>
      <c r="E1" s="108"/>
      <c r="F1" s="108"/>
      <c r="G1" s="39"/>
      <c r="H1" s="39"/>
      <c r="I1" s="39"/>
      <c r="J1" s="39"/>
    </row>
    <row r="2" spans="2:14" ht="15.75" customHeight="1" x14ac:dyDescent="0.6">
      <c r="B2" s="59"/>
      <c r="C2" s="59"/>
      <c r="D2" s="59"/>
      <c r="E2" s="59"/>
      <c r="F2" s="59"/>
      <c r="G2" s="59"/>
      <c r="H2" s="59"/>
      <c r="I2" s="59"/>
      <c r="J2" s="59"/>
    </row>
    <row r="3" spans="2:14" ht="26" x14ac:dyDescent="0.6">
      <c r="B3" s="109" t="s">
        <v>90</v>
      </c>
      <c r="C3" s="110"/>
      <c r="D3" s="110"/>
      <c r="E3" s="110"/>
      <c r="F3" s="111"/>
      <c r="G3" s="59"/>
      <c r="H3" s="59"/>
      <c r="I3" s="59"/>
      <c r="J3" s="59"/>
    </row>
    <row r="4" spans="2:14" ht="226" customHeight="1" x14ac:dyDescent="0.6">
      <c r="B4" s="67" t="s">
        <v>101</v>
      </c>
      <c r="C4" s="68"/>
      <c r="D4" s="68"/>
      <c r="E4" s="68"/>
      <c r="F4" s="69"/>
      <c r="G4" s="59"/>
      <c r="H4" s="40"/>
      <c r="I4" s="37"/>
      <c r="J4" s="59"/>
    </row>
    <row r="5" spans="2:14" ht="39" customHeight="1" x14ac:dyDescent="0.6">
      <c r="B5" s="73"/>
      <c r="C5" s="74"/>
      <c r="D5" s="74"/>
      <c r="E5" s="74"/>
      <c r="F5" s="75"/>
      <c r="G5" s="59"/>
      <c r="H5" s="59"/>
      <c r="I5" s="59"/>
      <c r="J5" s="59"/>
    </row>
    <row r="6" spans="2:14" ht="26" x14ac:dyDescent="0.6">
      <c r="G6" s="59"/>
      <c r="H6" s="59"/>
      <c r="I6" s="59"/>
      <c r="J6" s="59"/>
    </row>
    <row r="7" spans="2:14" ht="40.4" customHeight="1" x14ac:dyDescent="0.6">
      <c r="B7" s="6" t="s">
        <v>0</v>
      </c>
      <c r="C7" s="112"/>
      <c r="D7" s="112"/>
      <c r="G7" s="59"/>
      <c r="H7" s="59"/>
      <c r="I7" s="59"/>
      <c r="J7" s="59"/>
    </row>
    <row r="8" spans="2:14" ht="14.5" customHeight="1" x14ac:dyDescent="0.6">
      <c r="G8" s="59"/>
      <c r="H8" s="59"/>
      <c r="I8" s="59"/>
      <c r="J8" s="59"/>
    </row>
    <row r="9" spans="2:14" ht="43.4" customHeight="1" x14ac:dyDescent="0.6">
      <c r="B9" s="82" t="str">
        <f>IF(C7="Nej","HKan beregneren ikke benyttes, se ansøgningsvejledningen for yderligere hjælp","")</f>
        <v/>
      </c>
      <c r="C9" s="82"/>
      <c r="D9" s="82"/>
      <c r="G9" s="59"/>
      <c r="H9" s="59"/>
      <c r="I9" s="59"/>
      <c r="J9" s="59"/>
    </row>
    <row r="11" spans="2:14" x14ac:dyDescent="0.35">
      <c r="B11" s="89" t="s">
        <v>2</v>
      </c>
      <c r="C11" s="89"/>
      <c r="D11" s="89"/>
      <c r="E11" s="37"/>
      <c r="F11" s="102"/>
      <c r="G11" s="102"/>
      <c r="H11" s="102"/>
    </row>
    <row r="12" spans="2:14" ht="15" customHeight="1" x14ac:dyDescent="0.35">
      <c r="B12" s="103"/>
      <c r="C12" s="103"/>
      <c r="D12" s="103"/>
      <c r="E12" s="17"/>
      <c r="F12" s="63" t="s">
        <v>100</v>
      </c>
      <c r="G12" s="63"/>
      <c r="H12" s="63"/>
    </row>
    <row r="13" spans="2:14" x14ac:dyDescent="0.35">
      <c r="B13" s="103"/>
      <c r="C13" s="103"/>
      <c r="D13" s="103"/>
      <c r="E13" s="17"/>
      <c r="F13" s="63"/>
      <c r="G13" s="63"/>
      <c r="H13" s="63"/>
    </row>
    <row r="14" spans="2:14" x14ac:dyDescent="0.35">
      <c r="F14" s="63"/>
      <c r="G14" s="63"/>
      <c r="H14" s="63"/>
    </row>
    <row r="15" spans="2:14" x14ac:dyDescent="0.35">
      <c r="B15" s="103"/>
      <c r="C15" s="103"/>
      <c r="D15" s="103"/>
      <c r="F15" s="63"/>
      <c r="G15" s="63"/>
      <c r="H15" s="63"/>
      <c r="M15" s="41"/>
      <c r="N15" s="42"/>
    </row>
    <row r="16" spans="2:14" x14ac:dyDescent="0.35">
      <c r="B16" s="89" t="s">
        <v>65</v>
      </c>
      <c r="C16" s="89"/>
      <c r="D16" s="89"/>
      <c r="F16" s="63"/>
      <c r="G16" s="63"/>
      <c r="H16" s="63"/>
      <c r="M16" s="43"/>
      <c r="N16" s="43"/>
    </row>
    <row r="17" spans="2:14" ht="27.65" customHeight="1" x14ac:dyDescent="0.35">
      <c r="B17" s="44" t="s">
        <v>66</v>
      </c>
      <c r="C17" s="44" t="s">
        <v>67</v>
      </c>
      <c r="D17" s="44" t="s">
        <v>68</v>
      </c>
      <c r="E17" s="45"/>
      <c r="F17" s="63"/>
      <c r="G17" s="63"/>
      <c r="H17" s="63"/>
      <c r="J17" s="102"/>
      <c r="K17" s="102"/>
      <c r="M17" s="91" t="s">
        <v>69</v>
      </c>
      <c r="N17" s="92"/>
    </row>
    <row r="18" spans="2:14" x14ac:dyDescent="0.35">
      <c r="B18" s="29" t="s">
        <v>70</v>
      </c>
      <c r="C18" s="60"/>
      <c r="D18" s="60"/>
      <c r="E18" s="95">
        <f>IF(OR($C$7="Nej",$C$7=""),0.3,IF(OR($C$18="",$D$18="",ISTEXT($C$18)=TRUE,ISTEXT($D$18)=TRUE),0,1))</f>
        <v>0.3</v>
      </c>
      <c r="F18" s="63"/>
      <c r="G18" s="63"/>
      <c r="H18" s="63"/>
      <c r="M18" s="93"/>
      <c r="N18" s="94"/>
    </row>
    <row r="19" spans="2:14" x14ac:dyDescent="0.35">
      <c r="B19" s="29" t="s">
        <v>71</v>
      </c>
      <c r="C19" s="60"/>
      <c r="D19" s="60"/>
      <c r="E19" s="95"/>
      <c r="F19" s="63"/>
      <c r="G19" s="63"/>
      <c r="H19" s="63"/>
      <c r="M19" s="55" t="s">
        <v>72</v>
      </c>
      <c r="N19" s="55">
        <v>2295</v>
      </c>
    </row>
    <row r="20" spans="2:14" x14ac:dyDescent="0.35">
      <c r="B20" s="29" t="s">
        <v>73</v>
      </c>
      <c r="C20" s="60"/>
      <c r="D20" s="60"/>
      <c r="E20" s="95"/>
      <c r="F20" s="63"/>
      <c r="G20" s="63"/>
      <c r="H20" s="63"/>
      <c r="M20" s="56" t="s">
        <v>74</v>
      </c>
      <c r="N20" s="55">
        <v>4805</v>
      </c>
    </row>
    <row r="21" spans="2:14" x14ac:dyDescent="0.35">
      <c r="B21" s="29" t="s">
        <v>75</v>
      </c>
      <c r="C21" s="60"/>
      <c r="D21" s="60"/>
      <c r="E21" s="95"/>
      <c r="F21" s="63"/>
      <c r="G21" s="63"/>
      <c r="H21" s="63"/>
      <c r="M21" s="55" t="s">
        <v>76</v>
      </c>
      <c r="N21" s="55">
        <v>4998</v>
      </c>
    </row>
    <row r="22" spans="2:14" x14ac:dyDescent="0.35">
      <c r="B22" s="29" t="s">
        <v>77</v>
      </c>
      <c r="C22" s="60"/>
      <c r="D22" s="60"/>
      <c r="E22" s="95"/>
      <c r="F22" s="63"/>
      <c r="G22" s="63"/>
      <c r="H22" s="63"/>
      <c r="M22" s="55" t="s">
        <v>78</v>
      </c>
      <c r="N22" s="55">
        <v>3464</v>
      </c>
    </row>
    <row r="23" spans="2:14" x14ac:dyDescent="0.35">
      <c r="B23" s="29" t="s">
        <v>92</v>
      </c>
      <c r="C23" s="60"/>
      <c r="D23" s="60"/>
      <c r="E23" s="54"/>
      <c r="F23" s="63"/>
      <c r="G23" s="63"/>
      <c r="H23" s="63"/>
      <c r="M23" s="55" t="s">
        <v>79</v>
      </c>
      <c r="N23" s="55">
        <v>4248</v>
      </c>
    </row>
    <row r="24" spans="2:14" x14ac:dyDescent="0.35">
      <c r="B24" s="29" t="s">
        <v>93</v>
      </c>
      <c r="C24" s="60"/>
      <c r="D24" s="60"/>
      <c r="E24" s="54"/>
      <c r="F24" s="63"/>
      <c r="G24" s="63"/>
      <c r="H24" s="63"/>
      <c r="M24" s="55" t="s">
        <v>80</v>
      </c>
      <c r="N24" s="55">
        <v>2856</v>
      </c>
    </row>
    <row r="25" spans="2:14" x14ac:dyDescent="0.35">
      <c r="B25" s="29" t="s">
        <v>94</v>
      </c>
      <c r="C25" s="60"/>
      <c r="D25" s="60"/>
      <c r="E25" s="54"/>
      <c r="F25" s="63"/>
      <c r="G25" s="63"/>
      <c r="H25" s="63"/>
      <c r="M25" s="55" t="s">
        <v>82</v>
      </c>
      <c r="N25" s="55">
        <v>5300</v>
      </c>
    </row>
    <row r="26" spans="2:14" x14ac:dyDescent="0.35">
      <c r="B26" s="29" t="s">
        <v>95</v>
      </c>
      <c r="C26" s="60"/>
      <c r="D26" s="60"/>
      <c r="E26" s="54"/>
      <c r="F26" s="63"/>
      <c r="G26" s="63"/>
      <c r="H26" s="63"/>
      <c r="M26" s="55" t="s">
        <v>84</v>
      </c>
      <c r="N26" s="55">
        <v>4500</v>
      </c>
    </row>
    <row r="27" spans="2:14" x14ac:dyDescent="0.35">
      <c r="B27" s="29" t="s">
        <v>96</v>
      </c>
      <c r="C27" s="60"/>
      <c r="D27" s="60"/>
      <c r="E27" s="54"/>
      <c r="F27" s="63"/>
      <c r="G27" s="63"/>
      <c r="H27" s="63"/>
      <c r="M27" s="55" t="s">
        <v>85</v>
      </c>
      <c r="N27" s="55">
        <v>8400</v>
      </c>
    </row>
    <row r="28" spans="2:14" ht="32.25" customHeight="1" x14ac:dyDescent="0.35">
      <c r="B28" s="11"/>
      <c r="C28" s="11"/>
      <c r="D28" s="11"/>
      <c r="E28" s="11"/>
      <c r="F28" s="63"/>
      <c r="G28" s="63"/>
      <c r="H28" s="63"/>
      <c r="M28" s="55" t="s">
        <v>79</v>
      </c>
      <c r="N28" s="55">
        <v>4248</v>
      </c>
    </row>
    <row r="29" spans="2:14" x14ac:dyDescent="0.35">
      <c r="B29" s="11"/>
      <c r="C29" s="11"/>
      <c r="D29" s="11"/>
      <c r="E29" s="11"/>
      <c r="F29" s="63"/>
      <c r="G29" s="63"/>
      <c r="H29" s="63"/>
      <c r="M29" s="55"/>
      <c r="N29" s="55"/>
    </row>
    <row r="30" spans="2:14" x14ac:dyDescent="0.35">
      <c r="B30" s="29" t="s">
        <v>81</v>
      </c>
      <c r="C30" s="80"/>
      <c r="D30" s="81"/>
      <c r="E30" s="17">
        <f>IF(OR(C7="Nej",C7=""),0.3,IF(C30="",0,1))</f>
        <v>0.3</v>
      </c>
      <c r="F30" s="63"/>
      <c r="G30" s="63"/>
      <c r="H30" s="63"/>
      <c r="M30" s="55"/>
      <c r="N30" s="55"/>
    </row>
    <row r="31" spans="2:14" x14ac:dyDescent="0.35">
      <c r="B31" s="29" t="s">
        <v>83</v>
      </c>
      <c r="C31" s="96" t="str">
        <f>IF(OR($C$18="",$D$18="",$C$30=""),"",VLOOKUP(C30,M19:N32,2,FALSE))</f>
        <v/>
      </c>
      <c r="D31" s="97"/>
      <c r="E31" s="17"/>
      <c r="F31" s="63"/>
      <c r="G31" s="63"/>
      <c r="H31" s="63"/>
      <c r="M31" s="55"/>
      <c r="N31" s="55"/>
    </row>
    <row r="32" spans="2:14" x14ac:dyDescent="0.35">
      <c r="E32" s="17"/>
      <c r="F32" s="63"/>
      <c r="G32" s="63"/>
      <c r="H32" s="63"/>
      <c r="M32" s="55"/>
      <c r="N32" s="55"/>
    </row>
    <row r="33" spans="2:14" x14ac:dyDescent="0.35">
      <c r="B33" s="29" t="s">
        <v>35</v>
      </c>
      <c r="C33" s="98" t="str">
        <f>IF(OR($C$18="",$D$18="",$C$30=""),"",(C18*D18+C19*D19+C20*D20+C21*D21+C22*D22+C23*D23+C24*D24+C25*D25+C26*D26+C27*D27)*C31*(1+$N$34)*10^(-6))</f>
        <v/>
      </c>
      <c r="D33" s="99"/>
      <c r="E33" s="17"/>
      <c r="F33" s="63"/>
      <c r="G33" s="63"/>
      <c r="H33" s="63"/>
      <c r="M33" s="43"/>
      <c r="N33" s="43"/>
    </row>
    <row r="34" spans="2:14" x14ac:dyDescent="0.35">
      <c r="B34" s="29" t="s">
        <v>38</v>
      </c>
      <c r="C34" s="100" t="str">
        <f>IF(OR($C$18="",$D$18="",$C$30="",),"",C33*(1-$C$35))</f>
        <v/>
      </c>
      <c r="D34" s="101"/>
      <c r="E34" s="17"/>
      <c r="F34" s="63"/>
      <c r="G34" s="63"/>
      <c r="H34" s="63"/>
      <c r="M34" s="47" t="s">
        <v>86</v>
      </c>
      <c r="N34" s="46">
        <v>0.2</v>
      </c>
    </row>
    <row r="35" spans="2:14" x14ac:dyDescent="0.35">
      <c r="B35" s="29" t="s">
        <v>87</v>
      </c>
      <c r="C35" s="104" t="str">
        <f>IF(OR($C$18="",$D$18="",$C$30=""),"",62%)</f>
        <v/>
      </c>
      <c r="D35" s="105"/>
      <c r="E35" s="45"/>
      <c r="F35" s="63"/>
      <c r="G35" s="63"/>
      <c r="H35" s="63"/>
      <c r="I35" s="48"/>
      <c r="J35" s="49"/>
    </row>
    <row r="36" spans="2:14" x14ac:dyDescent="0.35">
      <c r="B36" s="29" t="s">
        <v>88</v>
      </c>
      <c r="C36" s="106" t="str">
        <f>IF(OR($C$18="",$D$18="",$C$30=""),"",$C$33-$C$34)</f>
        <v/>
      </c>
      <c r="D36" s="107"/>
      <c r="E36" s="50"/>
      <c r="F36" s="63"/>
      <c r="G36" s="63"/>
      <c r="H36" s="63"/>
      <c r="I36" s="48"/>
    </row>
    <row r="37" spans="2:14" x14ac:dyDescent="0.35">
      <c r="F37" s="63"/>
      <c r="G37" s="63"/>
      <c r="H37" s="63"/>
      <c r="I37" s="48"/>
    </row>
    <row r="38" spans="2:14" ht="60.75" customHeight="1" x14ac:dyDescent="0.35">
      <c r="B38" s="86" t="str">
        <f>IF(C36="","Hvis du benytter beregneren for belysning, skal du udfylde alle felter med et kryds ovenfor.",IF(C36&lt;&gt;"","Du har nu udfyldt alle felter til beregneren. ",""))</f>
        <v>Hvis du benytter beregneren for belysning, skal du udfylde alle felter med et kryds ovenfor.</v>
      </c>
      <c r="C38" s="87"/>
      <c r="D38" s="87"/>
      <c r="F38" s="63"/>
      <c r="G38" s="63"/>
      <c r="H38" s="63"/>
      <c r="J38" s="37"/>
    </row>
    <row r="39" spans="2:14" ht="38.25" customHeight="1" x14ac:dyDescent="0.35">
      <c r="B39" s="90" t="str">
        <f>IF(ISTEXT($C$13)=TRUE,"Der må ikke skrives tekst i feltet hvor du angiver din investering!",IF(OR(ISTEXT($D$18)=TRUE,ISTEXT($D$19)=TRUE,ISTEXT($D$20)=TRUE,ISTEXT($D$21)=TRUE,ISTEXT($D$22)=TRUE,ISTEXT($C$18)=TRUE,ISTEXT($C$19)=TRUE,ISTEXT($C$20)=TRUE,ISTEXT($C$21)=TRUE,ISTEXT($C$22)=TRUE),"Der må ikke skrives tekst i feltet hvor du angiver antal lyskilder og effekt!",""))</f>
        <v/>
      </c>
      <c r="C39" s="90"/>
      <c r="D39" s="90"/>
      <c r="E39" s="37"/>
      <c r="H39" s="37"/>
      <c r="I39" s="37"/>
      <c r="K39" s="37"/>
      <c r="L39" s="37"/>
      <c r="M39" s="37"/>
    </row>
    <row r="40" spans="2:14" ht="15.75" customHeight="1" x14ac:dyDescent="0.35">
      <c r="J40" s="37"/>
      <c r="K40" s="37"/>
      <c r="L40" s="37"/>
      <c r="M40" s="37"/>
    </row>
    <row r="42" spans="2:14" x14ac:dyDescent="0.35">
      <c r="B42" s="37"/>
      <c r="C42" s="37"/>
      <c r="D42" s="37"/>
    </row>
    <row r="43" spans="2:14" x14ac:dyDescent="0.35">
      <c r="B43" s="37"/>
    </row>
    <row r="44" spans="2:14" x14ac:dyDescent="0.35">
      <c r="J44" s="45"/>
    </row>
    <row r="45" spans="2:14" x14ac:dyDescent="0.35">
      <c r="I45" s="45"/>
      <c r="J45" s="11"/>
    </row>
    <row r="46" spans="2:14" x14ac:dyDescent="0.35">
      <c r="I46" s="11"/>
      <c r="J46" s="11"/>
    </row>
    <row r="47" spans="2:14" x14ac:dyDescent="0.35">
      <c r="I47" s="11"/>
      <c r="J47" s="11"/>
    </row>
    <row r="48" spans="2:14" x14ac:dyDescent="0.35">
      <c r="I48" s="11"/>
      <c r="J48" s="11"/>
    </row>
    <row r="49" spans="9:10" x14ac:dyDescent="0.35">
      <c r="I49" s="11"/>
      <c r="J49" s="11"/>
    </row>
    <row r="50" spans="9:10" x14ac:dyDescent="0.35">
      <c r="I50" s="11"/>
      <c r="J50" s="11"/>
    </row>
    <row r="51" spans="9:10" x14ac:dyDescent="0.35">
      <c r="I51" s="11"/>
      <c r="J51" s="11"/>
    </row>
    <row r="52" spans="9:10" x14ac:dyDescent="0.35">
      <c r="I52" s="11"/>
      <c r="J52" s="11"/>
    </row>
    <row r="53" spans="9:10" x14ac:dyDescent="0.35">
      <c r="I53" s="11"/>
      <c r="J53" s="11"/>
    </row>
    <row r="54" spans="9:10" x14ac:dyDescent="0.35">
      <c r="I54" s="11"/>
      <c r="J54" s="11"/>
    </row>
    <row r="55" spans="9:10" x14ac:dyDescent="0.35">
      <c r="I55" s="11"/>
    </row>
  </sheetData>
  <sheetProtection algorithmName="SHA-512" hashValue="DuMS1PggMJQncuRygJVsTwkqrUUaFfhj7ZTiR3lM6iodPDXjqqluzymF8DJ2NidWlvfZQu4xdPKtDeWWgm0fZg==" saltValue="EKEB3qzBzTT7RVMBaVsvSw==" spinCount="100000" sheet="1" objects="1" scenarios="1"/>
  <mergeCells count="23">
    <mergeCell ref="B39:D39"/>
    <mergeCell ref="M17:N18"/>
    <mergeCell ref="E18:E22"/>
    <mergeCell ref="C30:D30"/>
    <mergeCell ref="C31:D31"/>
    <mergeCell ref="C33:D33"/>
    <mergeCell ref="C34:D34"/>
    <mergeCell ref="J17:K17"/>
    <mergeCell ref="B12:D12"/>
    <mergeCell ref="F12:H38"/>
    <mergeCell ref="B13:D13"/>
    <mergeCell ref="B15:D15"/>
    <mergeCell ref="B16:D16"/>
    <mergeCell ref="C35:D35"/>
    <mergeCell ref="C36:D36"/>
    <mergeCell ref="B38:D38"/>
    <mergeCell ref="B11:D11"/>
    <mergeCell ref="F11:H11"/>
    <mergeCell ref="B1:F1"/>
    <mergeCell ref="B3:F3"/>
    <mergeCell ref="B4:F5"/>
    <mergeCell ref="C7:D7"/>
    <mergeCell ref="B9:D9"/>
  </mergeCells>
  <conditionalFormatting sqref="B38:D38">
    <cfRule type="expression" dxfId="31" priority="15">
      <formula>$C$36&lt;&gt;""</formula>
    </cfRule>
    <cfRule type="expression" dxfId="30" priority="16">
      <formula>$C$36=""</formula>
    </cfRule>
  </conditionalFormatting>
  <conditionalFormatting sqref="A39:B39 E39:I39 A10:I38">
    <cfRule type="expression" dxfId="29" priority="13">
      <formula>$C$7=""</formula>
    </cfRule>
    <cfRule type="expression" dxfId="28" priority="14">
      <formula>$C$7="Nej"</formula>
    </cfRule>
  </conditionalFormatting>
  <conditionalFormatting sqref="B9:D9">
    <cfRule type="expression" dxfId="27" priority="12">
      <formula>$C$7="Nej"</formula>
    </cfRule>
  </conditionalFormatting>
  <conditionalFormatting sqref="B39:D39">
    <cfRule type="expression" dxfId="26" priority="1">
      <formula>ISTEXT($C$22)</formula>
    </cfRule>
    <cfRule type="expression" dxfId="25" priority="2">
      <formula>ISTEXT($C$21)</formula>
    </cfRule>
    <cfRule type="expression" dxfId="24" priority="3">
      <formula>ISTEXT($C$20)</formula>
    </cfRule>
    <cfRule type="expression" dxfId="23" priority="4">
      <formula>ISTEXT($C$19)</formula>
    </cfRule>
    <cfRule type="expression" dxfId="22" priority="5">
      <formula>ISTEXT($D$22)</formula>
    </cfRule>
    <cfRule type="expression" dxfId="21" priority="6">
      <formula>ISTEXT($D$21)</formula>
    </cfRule>
    <cfRule type="expression" dxfId="20" priority="7">
      <formula>ISTEXT($D$20)</formula>
    </cfRule>
    <cfRule type="expression" dxfId="19" priority="8">
      <formula>ISTEXT($D$19)</formula>
    </cfRule>
    <cfRule type="expression" dxfId="18" priority="9">
      <formula>ISTEXT($D$18)</formula>
    </cfRule>
    <cfRule type="expression" dxfId="17" priority="10">
      <formula>ISTEXT($C$18)</formula>
    </cfRule>
    <cfRule type="expression" dxfId="16" priority="11">
      <formula>ISTEXT($C$13)</formula>
    </cfRule>
  </conditionalFormatting>
  <dataValidations count="6">
    <dataValidation allowBlank="1" showInputMessage="1" showErrorMessage="1" prompt="Indskrives i ansøgnings-skemaet " sqref="C33:D34"/>
    <dataValidation type="list" allowBlank="1" showInputMessage="1" showErrorMessage="1" sqref="C30:D30">
      <formula1>$M$19:$M$27</formula1>
    </dataValidation>
    <dataValidation type="list" allowBlank="1" showInputMessage="1" showErrorMessage="1" sqref="C7:D7">
      <formula1>"Ja,Nej"</formula1>
    </dataValidation>
    <dataValidation allowBlank="1" showInputMessage="1" showErrorMessage="1" promptTitle="Effekt" prompt="Effekten kan aflæses på lyskilden. Bemærk at det er effekten eksklusive spoletab, som skal oplyses." sqref="D17"/>
    <dataValidation allowBlank="1" showInputMessage="1" showErrorMessage="1" promptTitle="Lyskildetype" prompt="Lyskildetype er defineret ud fra lyskildens effekt. I portalberegner skelnes ikke mellem T5, T8, lysstofrør mm. " sqref="B17"/>
    <dataValidation allowBlank="1" showInputMessage="1" showErrorMessage="1" promptTitle="Branchekategori eller anvendelse" prompt="Vælg branchekategori eller anvendelsområde for virksomheden hvor tiltaget foretages fra listen. Herefter vælges der automatisk brugstid af din belysning. " sqref="B30"/>
  </dataValidations>
  <hyperlinks>
    <hyperlink ref="J35" location="_ftnref1" display="_ftnref1"/>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9700F99D-802B-47E8-9303-5F2FCA99596A}">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9" id="{25E2885F-3880-4D65-910F-D040C63DC702}">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18" id="{08C73D34-F22B-4659-8A05-5CA709DB0EA0}">
            <x14:iconSet showValue="0" custom="1">
              <x14:cfvo type="percent">
                <xm:f>0</xm:f>
              </x14:cfvo>
              <x14:cfvo type="num">
                <xm:f>0.2</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7" id="{76C1B72C-FCF4-4E5B-8E89-9687DA0EC5CD}">
            <x14:iconSet showValue="0" custom="1">
              <x14:cfvo type="percent">
                <xm:f>0</xm:f>
              </x14:cfvo>
              <x14:cfvo type="num">
                <xm:f>0.2</xm:f>
              </x14:cfvo>
              <x14:cfvo type="num">
                <xm:f>1</xm:f>
              </x14:cfvo>
              <x14:cfIcon iconSet="3Symbols2" iconId="0"/>
              <x14:cfIcon iconSet="NoIcons" iconId="0"/>
              <x14:cfIcon iconSet="3Symbols2" iconId="2"/>
            </x14:iconSet>
          </x14:cfRule>
          <xm:sqref>E30:E34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'C:\Users\b062038\AppData\Local\Microsoft\Windows\INetCache\Content.Outlook\JO8AJ33N\[Forslag til nye beregninger_mhth.xlsx]Lister'!#REF!</xm:f>
          </x14:formula1>
          <xm:sqref>K42:L42 D44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5"/>
  <sheetViews>
    <sheetView showGridLines="0" zoomScale="80" zoomScaleNormal="80" workbookViewId="0">
      <selection activeCell="G4" sqref="G4"/>
    </sheetView>
  </sheetViews>
  <sheetFormatPr defaultColWidth="9.1796875" defaultRowHeight="14.5" x14ac:dyDescent="0.35"/>
  <cols>
    <col min="1" max="1" width="9.1796875" style="58"/>
    <col min="2" max="2" width="51.54296875" style="58" customWidth="1"/>
    <col min="3" max="3" width="14.453125" style="58" customWidth="1"/>
    <col min="4" max="4" width="39.54296875" style="58" customWidth="1"/>
    <col min="5" max="5" width="16" style="58" customWidth="1"/>
    <col min="6" max="6" width="26.54296875" style="58" customWidth="1"/>
    <col min="7" max="7" width="41.54296875" style="58" customWidth="1"/>
    <col min="8" max="8" width="42.453125" style="58" customWidth="1"/>
    <col min="9" max="9" width="11.54296875" style="58" bestFit="1" customWidth="1"/>
    <col min="10" max="10" width="11.81640625" style="58" bestFit="1" customWidth="1"/>
    <col min="11" max="11" width="23" style="58" customWidth="1"/>
    <col min="12" max="12" width="0" style="58" hidden="1" customWidth="1"/>
    <col min="13" max="13" width="29.453125" style="58" customWidth="1"/>
    <col min="14" max="14" width="10.7265625" style="58" customWidth="1"/>
    <col min="15" max="15" width="21.26953125" style="58" customWidth="1"/>
    <col min="16" max="16384" width="9.1796875" style="58"/>
  </cols>
  <sheetData>
    <row r="1" spans="2:14" ht="26" x14ac:dyDescent="0.6">
      <c r="B1" s="108" t="s">
        <v>89</v>
      </c>
      <c r="C1" s="108"/>
      <c r="D1" s="108"/>
      <c r="E1" s="108"/>
      <c r="F1" s="108"/>
      <c r="G1" s="39"/>
      <c r="H1" s="39"/>
      <c r="I1" s="39"/>
      <c r="J1" s="39"/>
    </row>
    <row r="2" spans="2:14" ht="15.75" customHeight="1" x14ac:dyDescent="0.6">
      <c r="B2" s="59"/>
      <c r="C2" s="59"/>
      <c r="D2" s="59"/>
      <c r="E2" s="59"/>
      <c r="F2" s="59"/>
      <c r="G2" s="59"/>
      <c r="H2" s="59"/>
      <c r="I2" s="59"/>
      <c r="J2" s="59"/>
    </row>
    <row r="3" spans="2:14" ht="26" x14ac:dyDescent="0.6">
      <c r="B3" s="109" t="s">
        <v>90</v>
      </c>
      <c r="C3" s="110"/>
      <c r="D3" s="110"/>
      <c r="E3" s="110"/>
      <c r="F3" s="111"/>
      <c r="G3" s="59"/>
      <c r="H3" s="59"/>
      <c r="I3" s="59"/>
      <c r="J3" s="59"/>
    </row>
    <row r="4" spans="2:14" ht="226" customHeight="1" x14ac:dyDescent="0.6">
      <c r="B4" s="67" t="s">
        <v>101</v>
      </c>
      <c r="C4" s="68"/>
      <c r="D4" s="68"/>
      <c r="E4" s="68"/>
      <c r="F4" s="69"/>
      <c r="G4" s="59"/>
      <c r="H4" s="40"/>
      <c r="I4" s="37"/>
      <c r="J4" s="59"/>
    </row>
    <row r="5" spans="2:14" ht="39" customHeight="1" x14ac:dyDescent="0.6">
      <c r="B5" s="73"/>
      <c r="C5" s="74"/>
      <c r="D5" s="74"/>
      <c r="E5" s="74"/>
      <c r="F5" s="75"/>
      <c r="G5" s="59"/>
      <c r="H5" s="59"/>
      <c r="I5" s="59"/>
      <c r="J5" s="59"/>
    </row>
    <row r="6" spans="2:14" ht="26" x14ac:dyDescent="0.6">
      <c r="G6" s="59"/>
      <c r="H6" s="59"/>
      <c r="I6" s="59"/>
      <c r="J6" s="59"/>
    </row>
    <row r="7" spans="2:14" ht="40.4" customHeight="1" x14ac:dyDescent="0.6">
      <c r="B7" s="6" t="s">
        <v>0</v>
      </c>
      <c r="C7" s="112"/>
      <c r="D7" s="112"/>
      <c r="G7" s="59"/>
      <c r="H7" s="59"/>
      <c r="I7" s="59"/>
      <c r="J7" s="59"/>
    </row>
    <row r="8" spans="2:14" ht="14.5" customHeight="1" x14ac:dyDescent="0.6">
      <c r="G8" s="59"/>
      <c r="H8" s="59"/>
      <c r="I8" s="59"/>
      <c r="J8" s="59"/>
    </row>
    <row r="9" spans="2:14" ht="43.4" customHeight="1" x14ac:dyDescent="0.6">
      <c r="B9" s="82" t="str">
        <f>IF(C7="Nej","HKan beregneren ikke benyttes, se ansøgningsvejledningen for yderligere hjælp","")</f>
        <v/>
      </c>
      <c r="C9" s="82"/>
      <c r="D9" s="82"/>
      <c r="G9" s="59"/>
      <c r="H9" s="59"/>
      <c r="I9" s="59"/>
      <c r="J9" s="59"/>
    </row>
    <row r="11" spans="2:14" x14ac:dyDescent="0.35">
      <c r="B11" s="89" t="s">
        <v>2</v>
      </c>
      <c r="C11" s="89"/>
      <c r="D11" s="89"/>
      <c r="E11" s="37"/>
      <c r="F11" s="102"/>
      <c r="G11" s="102"/>
      <c r="H11" s="102"/>
    </row>
    <row r="12" spans="2:14" ht="15" customHeight="1" x14ac:dyDescent="0.35">
      <c r="B12" s="103"/>
      <c r="C12" s="103"/>
      <c r="D12" s="103"/>
      <c r="E12" s="17"/>
      <c r="F12" s="63" t="s">
        <v>100</v>
      </c>
      <c r="G12" s="63"/>
      <c r="H12" s="63"/>
    </row>
    <row r="13" spans="2:14" x14ac:dyDescent="0.35">
      <c r="B13" s="103"/>
      <c r="C13" s="103"/>
      <c r="D13" s="103"/>
      <c r="E13" s="17"/>
      <c r="F13" s="63"/>
      <c r="G13" s="63"/>
      <c r="H13" s="63"/>
    </row>
    <row r="14" spans="2:14" x14ac:dyDescent="0.35">
      <c r="F14" s="63"/>
      <c r="G14" s="63"/>
      <c r="H14" s="63"/>
    </row>
    <row r="15" spans="2:14" x14ac:dyDescent="0.35">
      <c r="B15" s="103"/>
      <c r="C15" s="103"/>
      <c r="D15" s="103"/>
      <c r="F15" s="63"/>
      <c r="G15" s="63"/>
      <c r="H15" s="63"/>
      <c r="M15" s="41"/>
      <c r="N15" s="42"/>
    </row>
    <row r="16" spans="2:14" x14ac:dyDescent="0.35">
      <c r="B16" s="89" t="s">
        <v>65</v>
      </c>
      <c r="C16" s="89"/>
      <c r="D16" s="89"/>
      <c r="F16" s="63"/>
      <c r="G16" s="63"/>
      <c r="H16" s="63"/>
      <c r="M16" s="43"/>
      <c r="N16" s="43"/>
    </row>
    <row r="17" spans="2:14" ht="27.65" customHeight="1" x14ac:dyDescent="0.35">
      <c r="B17" s="44" t="s">
        <v>66</v>
      </c>
      <c r="C17" s="44" t="s">
        <v>67</v>
      </c>
      <c r="D17" s="44" t="s">
        <v>68</v>
      </c>
      <c r="E17" s="45"/>
      <c r="F17" s="63"/>
      <c r="G17" s="63"/>
      <c r="H17" s="63"/>
      <c r="J17" s="102"/>
      <c r="K17" s="102"/>
      <c r="M17" s="91" t="s">
        <v>69</v>
      </c>
      <c r="N17" s="92"/>
    </row>
    <row r="18" spans="2:14" x14ac:dyDescent="0.35">
      <c r="B18" s="29" t="s">
        <v>70</v>
      </c>
      <c r="C18" s="60"/>
      <c r="D18" s="60"/>
      <c r="E18" s="95">
        <f>IF(OR($C$7="Nej",$C$7=""),0.3,IF(OR($C$18="",$D$18="",ISTEXT($C$18)=TRUE,ISTEXT($D$18)=TRUE),0,1))</f>
        <v>0.3</v>
      </c>
      <c r="F18" s="63"/>
      <c r="G18" s="63"/>
      <c r="H18" s="63"/>
      <c r="M18" s="93"/>
      <c r="N18" s="94"/>
    </row>
    <row r="19" spans="2:14" x14ac:dyDescent="0.35">
      <c r="B19" s="29" t="s">
        <v>71</v>
      </c>
      <c r="C19" s="60"/>
      <c r="D19" s="60"/>
      <c r="E19" s="95"/>
      <c r="F19" s="63"/>
      <c r="G19" s="63"/>
      <c r="H19" s="63"/>
      <c r="M19" s="55" t="s">
        <v>72</v>
      </c>
      <c r="N19" s="55">
        <v>2295</v>
      </c>
    </row>
    <row r="20" spans="2:14" x14ac:dyDescent="0.35">
      <c r="B20" s="29" t="s">
        <v>73</v>
      </c>
      <c r="C20" s="60"/>
      <c r="D20" s="60"/>
      <c r="E20" s="95"/>
      <c r="F20" s="63"/>
      <c r="G20" s="63"/>
      <c r="H20" s="63"/>
      <c r="M20" s="56" t="s">
        <v>74</v>
      </c>
      <c r="N20" s="55">
        <v>4805</v>
      </c>
    </row>
    <row r="21" spans="2:14" x14ac:dyDescent="0.35">
      <c r="B21" s="29" t="s">
        <v>75</v>
      </c>
      <c r="C21" s="60"/>
      <c r="D21" s="60"/>
      <c r="E21" s="95"/>
      <c r="F21" s="63"/>
      <c r="G21" s="63"/>
      <c r="H21" s="63"/>
      <c r="M21" s="55" t="s">
        <v>76</v>
      </c>
      <c r="N21" s="55">
        <v>4998</v>
      </c>
    </row>
    <row r="22" spans="2:14" x14ac:dyDescent="0.35">
      <c r="B22" s="29" t="s">
        <v>77</v>
      </c>
      <c r="C22" s="60"/>
      <c r="D22" s="60"/>
      <c r="E22" s="95"/>
      <c r="F22" s="63"/>
      <c r="G22" s="63"/>
      <c r="H22" s="63"/>
      <c r="M22" s="55" t="s">
        <v>78</v>
      </c>
      <c r="N22" s="55">
        <v>3464</v>
      </c>
    </row>
    <row r="23" spans="2:14" x14ac:dyDescent="0.35">
      <c r="B23" s="29" t="s">
        <v>92</v>
      </c>
      <c r="C23" s="60"/>
      <c r="D23" s="60"/>
      <c r="E23" s="54"/>
      <c r="F23" s="63"/>
      <c r="G23" s="63"/>
      <c r="H23" s="63"/>
      <c r="M23" s="55" t="s">
        <v>79</v>
      </c>
      <c r="N23" s="55">
        <v>4248</v>
      </c>
    </row>
    <row r="24" spans="2:14" x14ac:dyDescent="0.35">
      <c r="B24" s="29" t="s">
        <v>93</v>
      </c>
      <c r="C24" s="60"/>
      <c r="D24" s="60"/>
      <c r="E24" s="54"/>
      <c r="F24" s="63"/>
      <c r="G24" s="63"/>
      <c r="H24" s="63"/>
      <c r="M24" s="55" t="s">
        <v>80</v>
      </c>
      <c r="N24" s="55">
        <v>2856</v>
      </c>
    </row>
    <row r="25" spans="2:14" x14ac:dyDescent="0.35">
      <c r="B25" s="29" t="s">
        <v>94</v>
      </c>
      <c r="C25" s="60"/>
      <c r="D25" s="60"/>
      <c r="E25" s="54"/>
      <c r="F25" s="63"/>
      <c r="G25" s="63"/>
      <c r="H25" s="63"/>
      <c r="M25" s="55" t="s">
        <v>82</v>
      </c>
      <c r="N25" s="55">
        <v>5300</v>
      </c>
    </row>
    <row r="26" spans="2:14" x14ac:dyDescent="0.35">
      <c r="B26" s="29" t="s">
        <v>95</v>
      </c>
      <c r="C26" s="60"/>
      <c r="D26" s="60"/>
      <c r="E26" s="54"/>
      <c r="F26" s="63"/>
      <c r="G26" s="63"/>
      <c r="H26" s="63"/>
      <c r="M26" s="55" t="s">
        <v>84</v>
      </c>
      <c r="N26" s="55">
        <v>4500</v>
      </c>
    </row>
    <row r="27" spans="2:14" x14ac:dyDescent="0.35">
      <c r="B27" s="29" t="s">
        <v>96</v>
      </c>
      <c r="C27" s="60"/>
      <c r="D27" s="60"/>
      <c r="E27" s="54"/>
      <c r="F27" s="63"/>
      <c r="G27" s="63"/>
      <c r="H27" s="63"/>
      <c r="M27" s="55" t="s">
        <v>85</v>
      </c>
      <c r="N27" s="55">
        <v>8400</v>
      </c>
    </row>
    <row r="28" spans="2:14" ht="32.25" customHeight="1" x14ac:dyDescent="0.35">
      <c r="B28" s="11"/>
      <c r="C28" s="11"/>
      <c r="D28" s="11"/>
      <c r="E28" s="11"/>
      <c r="F28" s="63"/>
      <c r="G28" s="63"/>
      <c r="H28" s="63"/>
      <c r="M28" s="55" t="s">
        <v>79</v>
      </c>
      <c r="N28" s="55">
        <v>4248</v>
      </c>
    </row>
    <row r="29" spans="2:14" x14ac:dyDescent="0.35">
      <c r="B29" s="11"/>
      <c r="C29" s="11"/>
      <c r="D29" s="11"/>
      <c r="E29" s="11"/>
      <c r="F29" s="63"/>
      <c r="G29" s="63"/>
      <c r="H29" s="63"/>
      <c r="M29" s="55"/>
      <c r="N29" s="55"/>
    </row>
    <row r="30" spans="2:14" x14ac:dyDescent="0.35">
      <c r="B30" s="29" t="s">
        <v>81</v>
      </c>
      <c r="C30" s="80"/>
      <c r="D30" s="81"/>
      <c r="E30" s="17">
        <f>IF(OR(C7="Nej",C7=""),0.3,IF(C30="",0,1))</f>
        <v>0.3</v>
      </c>
      <c r="F30" s="63"/>
      <c r="G30" s="63"/>
      <c r="H30" s="63"/>
      <c r="M30" s="55"/>
      <c r="N30" s="55"/>
    </row>
    <row r="31" spans="2:14" x14ac:dyDescent="0.35">
      <c r="B31" s="29" t="s">
        <v>83</v>
      </c>
      <c r="C31" s="96" t="str">
        <f>IF(OR($C$18="",$D$18="",$C$30=""),"",VLOOKUP(C30,M19:N32,2,FALSE))</f>
        <v/>
      </c>
      <c r="D31" s="97"/>
      <c r="E31" s="17"/>
      <c r="F31" s="63"/>
      <c r="G31" s="63"/>
      <c r="H31" s="63"/>
      <c r="M31" s="55"/>
      <c r="N31" s="55"/>
    </row>
    <row r="32" spans="2:14" x14ac:dyDescent="0.35">
      <c r="E32" s="17"/>
      <c r="F32" s="63"/>
      <c r="G32" s="63"/>
      <c r="H32" s="63"/>
      <c r="M32" s="55"/>
      <c r="N32" s="55"/>
    </row>
    <row r="33" spans="2:14" x14ac:dyDescent="0.35">
      <c r="B33" s="29" t="s">
        <v>35</v>
      </c>
      <c r="C33" s="98" t="str">
        <f>IF(OR($C$18="",$D$18="",$C$30=""),"",(C18*D18+C19*D19+C20*D20+C21*D21+C22*D22+C23*D23+C24*D24+C25*D25+C26*D26+C27*D27)*C31*(1+$N$34)*10^(-6))</f>
        <v/>
      </c>
      <c r="D33" s="99"/>
      <c r="E33" s="17"/>
      <c r="F33" s="63"/>
      <c r="G33" s="63"/>
      <c r="H33" s="63"/>
      <c r="M33" s="43"/>
      <c r="N33" s="43"/>
    </row>
    <row r="34" spans="2:14" x14ac:dyDescent="0.35">
      <c r="B34" s="29" t="s">
        <v>38</v>
      </c>
      <c r="C34" s="100" t="str">
        <f>IF(OR($C$18="",$D$18="",$C$30="",),"",C33*(1-$C$35))</f>
        <v/>
      </c>
      <c r="D34" s="101"/>
      <c r="E34" s="17"/>
      <c r="F34" s="63"/>
      <c r="G34" s="63"/>
      <c r="H34" s="63"/>
      <c r="M34" s="47" t="s">
        <v>86</v>
      </c>
      <c r="N34" s="46">
        <v>0.2</v>
      </c>
    </row>
    <row r="35" spans="2:14" x14ac:dyDescent="0.35">
      <c r="B35" s="29" t="s">
        <v>87</v>
      </c>
      <c r="C35" s="104" t="str">
        <f>IF(OR($C$18="",$D$18="",$C$30=""),"",62%)</f>
        <v/>
      </c>
      <c r="D35" s="105"/>
      <c r="E35" s="45"/>
      <c r="F35" s="63"/>
      <c r="G35" s="63"/>
      <c r="H35" s="63"/>
      <c r="I35" s="48"/>
      <c r="J35" s="49"/>
    </row>
    <row r="36" spans="2:14" x14ac:dyDescent="0.35">
      <c r="B36" s="29" t="s">
        <v>88</v>
      </c>
      <c r="C36" s="106" t="str">
        <f>IF(OR($C$18="",$D$18="",$C$30=""),"",$C$33-$C$34)</f>
        <v/>
      </c>
      <c r="D36" s="107"/>
      <c r="E36" s="50"/>
      <c r="F36" s="63"/>
      <c r="G36" s="63"/>
      <c r="H36" s="63"/>
      <c r="I36" s="48"/>
    </row>
    <row r="37" spans="2:14" x14ac:dyDescent="0.35">
      <c r="F37" s="63"/>
      <c r="G37" s="63"/>
      <c r="H37" s="63"/>
      <c r="I37" s="48"/>
    </row>
    <row r="38" spans="2:14" ht="60.75" customHeight="1" x14ac:dyDescent="0.35">
      <c r="B38" s="86" t="str">
        <f>IF(C36="","Hvis du benytter beregneren for belysning, skal du udfylde alle felter med et kryds ovenfor.",IF(C36&lt;&gt;"","Du har nu udfyldt alle felter til beregneren. ",""))</f>
        <v>Hvis du benytter beregneren for belysning, skal du udfylde alle felter med et kryds ovenfor.</v>
      </c>
      <c r="C38" s="87"/>
      <c r="D38" s="87"/>
      <c r="F38" s="63"/>
      <c r="G38" s="63"/>
      <c r="H38" s="63"/>
      <c r="J38" s="37"/>
    </row>
    <row r="39" spans="2:14" ht="38.25" customHeight="1" x14ac:dyDescent="0.35">
      <c r="B39" s="90" t="str">
        <f>IF(ISTEXT($C$13)=TRUE,"Der må ikke skrives tekst i feltet hvor du angiver din investering!",IF(OR(ISTEXT($D$18)=TRUE,ISTEXT($D$19)=TRUE,ISTEXT($D$20)=TRUE,ISTEXT($D$21)=TRUE,ISTEXT($D$22)=TRUE,ISTEXT($C$18)=TRUE,ISTEXT($C$19)=TRUE,ISTEXT($C$20)=TRUE,ISTEXT($C$21)=TRUE,ISTEXT($C$22)=TRUE),"Der må ikke skrives tekst i feltet hvor du angiver antal lyskilder og effekt!",""))</f>
        <v/>
      </c>
      <c r="C39" s="90"/>
      <c r="D39" s="90"/>
      <c r="E39" s="37"/>
      <c r="H39" s="37"/>
      <c r="I39" s="37"/>
      <c r="K39" s="37"/>
      <c r="L39" s="37"/>
      <c r="M39" s="37"/>
    </row>
    <row r="40" spans="2:14" ht="15.75" customHeight="1" x14ac:dyDescent="0.35">
      <c r="J40" s="37"/>
      <c r="K40" s="37"/>
      <c r="L40" s="37"/>
      <c r="M40" s="37"/>
    </row>
    <row r="42" spans="2:14" x14ac:dyDescent="0.35">
      <c r="B42" s="37"/>
      <c r="C42" s="37"/>
      <c r="D42" s="37"/>
    </row>
    <row r="43" spans="2:14" x14ac:dyDescent="0.35">
      <c r="B43" s="37"/>
    </row>
    <row r="44" spans="2:14" x14ac:dyDescent="0.35">
      <c r="J44" s="45"/>
    </row>
    <row r="45" spans="2:14" x14ac:dyDescent="0.35">
      <c r="I45" s="45"/>
      <c r="J45" s="11"/>
    </row>
    <row r="46" spans="2:14" x14ac:dyDescent="0.35">
      <c r="I46" s="11"/>
      <c r="J46" s="11"/>
    </row>
    <row r="47" spans="2:14" x14ac:dyDescent="0.35">
      <c r="I47" s="11"/>
      <c r="J47" s="11"/>
    </row>
    <row r="48" spans="2:14" x14ac:dyDescent="0.35">
      <c r="I48" s="11"/>
      <c r="J48" s="11"/>
    </row>
    <row r="49" spans="9:10" x14ac:dyDescent="0.35">
      <c r="I49" s="11"/>
      <c r="J49" s="11"/>
    </row>
    <row r="50" spans="9:10" x14ac:dyDescent="0.35">
      <c r="I50" s="11"/>
      <c r="J50" s="11"/>
    </row>
    <row r="51" spans="9:10" x14ac:dyDescent="0.35">
      <c r="I51" s="11"/>
      <c r="J51" s="11"/>
    </row>
    <row r="52" spans="9:10" x14ac:dyDescent="0.35">
      <c r="I52" s="11"/>
      <c r="J52" s="11"/>
    </row>
    <row r="53" spans="9:10" x14ac:dyDescent="0.35">
      <c r="I53" s="11"/>
      <c r="J53" s="11"/>
    </row>
    <row r="54" spans="9:10" x14ac:dyDescent="0.35">
      <c r="I54" s="11"/>
      <c r="J54" s="11"/>
    </row>
    <row r="55" spans="9:10" x14ac:dyDescent="0.35">
      <c r="I55" s="11"/>
    </row>
  </sheetData>
  <sheetProtection algorithmName="SHA-512" hashValue="Xx4F3x7M1kfs6aWiMe/ORnyofR4WyIJRs6CZ87t9bDT1RDsfadnAViYvAM4eDbHo3jKLfNI6aQKZH8uqb7W6VQ==" saltValue="mBxMbpsS/JUEHaBcYdqRsQ==" spinCount="100000" sheet="1" objects="1" scenarios="1"/>
  <mergeCells count="23">
    <mergeCell ref="B39:D39"/>
    <mergeCell ref="M17:N18"/>
    <mergeCell ref="E18:E22"/>
    <mergeCell ref="C30:D30"/>
    <mergeCell ref="C31:D31"/>
    <mergeCell ref="C33:D33"/>
    <mergeCell ref="C34:D34"/>
    <mergeCell ref="J17:K17"/>
    <mergeCell ref="B12:D12"/>
    <mergeCell ref="F12:H38"/>
    <mergeCell ref="B13:D13"/>
    <mergeCell ref="B15:D15"/>
    <mergeCell ref="B16:D16"/>
    <mergeCell ref="C35:D35"/>
    <mergeCell ref="C36:D36"/>
    <mergeCell ref="B38:D38"/>
    <mergeCell ref="B11:D11"/>
    <mergeCell ref="F11:H11"/>
    <mergeCell ref="B1:F1"/>
    <mergeCell ref="B3:F3"/>
    <mergeCell ref="B4:F5"/>
    <mergeCell ref="C7:D7"/>
    <mergeCell ref="B9:D9"/>
  </mergeCells>
  <conditionalFormatting sqref="B38:D38">
    <cfRule type="expression" dxfId="15" priority="15">
      <formula>$C$36&lt;&gt;""</formula>
    </cfRule>
    <cfRule type="expression" dxfId="14" priority="16">
      <formula>$C$36=""</formula>
    </cfRule>
  </conditionalFormatting>
  <conditionalFormatting sqref="A39:B39 E39:I39 A10:I38">
    <cfRule type="expression" dxfId="13" priority="13">
      <formula>$C$7=""</formula>
    </cfRule>
    <cfRule type="expression" dxfId="12" priority="14">
      <formula>$C$7="Nej"</formula>
    </cfRule>
  </conditionalFormatting>
  <conditionalFormatting sqref="B9:D9">
    <cfRule type="expression" dxfId="11" priority="12">
      <formula>$C$7="Nej"</formula>
    </cfRule>
  </conditionalFormatting>
  <conditionalFormatting sqref="B39:D39">
    <cfRule type="expression" dxfId="10" priority="1">
      <formula>ISTEXT($C$22)</formula>
    </cfRule>
    <cfRule type="expression" dxfId="9" priority="2">
      <formula>ISTEXT($C$21)</formula>
    </cfRule>
    <cfRule type="expression" dxfId="8" priority="3">
      <formula>ISTEXT($C$20)</formula>
    </cfRule>
    <cfRule type="expression" dxfId="7" priority="4">
      <formula>ISTEXT($C$19)</formula>
    </cfRule>
    <cfRule type="expression" dxfId="6" priority="5">
      <formula>ISTEXT($D$22)</formula>
    </cfRule>
    <cfRule type="expression" dxfId="5" priority="6">
      <formula>ISTEXT($D$21)</formula>
    </cfRule>
    <cfRule type="expression" dxfId="4" priority="7">
      <formula>ISTEXT($D$20)</formula>
    </cfRule>
    <cfRule type="expression" dxfId="3" priority="8">
      <formula>ISTEXT($D$19)</formula>
    </cfRule>
    <cfRule type="expression" dxfId="2" priority="9">
      <formula>ISTEXT($D$18)</formula>
    </cfRule>
    <cfRule type="expression" dxfId="1" priority="10">
      <formula>ISTEXT($C$18)</formula>
    </cfRule>
    <cfRule type="expression" dxfId="0" priority="11">
      <formula>ISTEXT($C$13)</formula>
    </cfRule>
  </conditionalFormatting>
  <dataValidations count="6">
    <dataValidation allowBlank="1" showInputMessage="1" showErrorMessage="1" promptTitle="Branchekategori eller anvendelse" prompt="Vælg branchekategori eller anvendelsområde for virksomheden hvor tiltaget foretages fra listen. Herefter vælges der automatisk brugstid af din belysning. " sqref="B30"/>
    <dataValidation allowBlank="1" showInputMessage="1" showErrorMessage="1" promptTitle="Lyskildetype" prompt="Lyskildetype er defineret ud fra lyskildens effekt. I portalberegner skelnes ikke mellem T5, T8, lysstofrør mm. " sqref="B17"/>
    <dataValidation allowBlank="1" showInputMessage="1" showErrorMessage="1" promptTitle="Effekt" prompt="Effekten kan aflæses på lyskilden. Bemærk at det er effekten eksklusive spoletab, som skal oplyses." sqref="D17"/>
    <dataValidation type="list" allowBlank="1" showInputMessage="1" showErrorMessage="1" sqref="C7:D7">
      <formula1>"Ja,Nej"</formula1>
    </dataValidation>
    <dataValidation type="list" allowBlank="1" showInputMessage="1" showErrorMessage="1" sqref="C30:D30">
      <formula1>$M$19:$M$27</formula1>
    </dataValidation>
    <dataValidation allowBlank="1" showInputMessage="1" showErrorMessage="1" prompt="Indskrives i ansøgnings-skemaet " sqref="C33:D34"/>
  </dataValidations>
  <hyperlinks>
    <hyperlink ref="J35" location="_ftnref1" display="_ftnref1"/>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F4ABC1D7-11E2-4EC0-8C2C-0D508D6A5C45}">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9" id="{6313E583-0D86-4AAB-915D-B661A580ECE3}">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18" id="{11D9EAFF-3DF3-4167-8E6F-F8CA1BC563BC}">
            <x14:iconSet showValue="0" custom="1">
              <x14:cfvo type="percent">
                <xm:f>0</xm:f>
              </x14:cfvo>
              <x14:cfvo type="num">
                <xm:f>0.2</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7" id="{82A8B93C-D67D-40A6-BF26-2D585BBC5996}">
            <x14:iconSet showValue="0" custom="1">
              <x14:cfvo type="percent">
                <xm:f>0</xm:f>
              </x14:cfvo>
              <x14:cfvo type="num">
                <xm:f>0.2</xm:f>
              </x14:cfvo>
              <x14:cfvo type="num">
                <xm:f>1</xm:f>
              </x14:cfvo>
              <x14:cfIcon iconSet="3Symbols2" iconId="0"/>
              <x14:cfIcon iconSet="NoIcons" iconId="0"/>
              <x14:cfIcon iconSet="3Symbols2" iconId="2"/>
            </x14:iconSet>
          </x14:cfRule>
          <xm:sqref>E30:E34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'C:\Users\b062038\AppData\Local\Microsoft\Windows\INetCache\Content.Outlook\JO8AJ33N\[Forslag til nye beregninger_mhth.xlsx]Lister'!#REF!</xm:f>
          </x14:formula1>
          <xm:sqref>K42:L42 D44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12</vt:i4>
      </vt:variant>
    </vt:vector>
  </HeadingPairs>
  <TitlesOfParts>
    <vt:vector size="19" baseType="lpstr">
      <vt:lpstr>Information</vt:lpstr>
      <vt:lpstr>1. Varmeforsyningsprojekter</vt:lpstr>
      <vt:lpstr>2. Varmeforsyningsprojekter </vt:lpstr>
      <vt:lpstr>3. Varmeforsyningsprojekter </vt:lpstr>
      <vt:lpstr>1. Belysningsprojekter </vt:lpstr>
      <vt:lpstr>2. Belysningsprojekter </vt:lpstr>
      <vt:lpstr>3. Belysningsprojekter </vt:lpstr>
      <vt:lpstr>'1. Belysningsprojekter '!_ftn1</vt:lpstr>
      <vt:lpstr>'2. Belysningsprojekter '!_ftn1</vt:lpstr>
      <vt:lpstr>'3. Belysningsprojekter '!_ftn1</vt:lpstr>
      <vt:lpstr>'1. Belysningsprojekter '!_ftnref1</vt:lpstr>
      <vt:lpstr>'2. Belysningsprojekter '!_ftnref1</vt:lpstr>
      <vt:lpstr>'3. Belysningsprojekter '!_ftnref1</vt:lpstr>
      <vt:lpstr>'2. Varmeforsyningsprojekter '!data2</vt:lpstr>
      <vt:lpstr>'3. Varmeforsyningsprojekter '!data2</vt:lpstr>
      <vt:lpstr>data2</vt:lpstr>
      <vt:lpstr>'2. Varmeforsyningsprojekter '!data3</vt:lpstr>
      <vt:lpstr>'3. Varmeforsyningsprojekter '!data3</vt:lpstr>
      <vt:lpstr>data3</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Regitze Jørgensen</dc:creator>
  <cp:lastModifiedBy>Martha Regitze Jørgensen</cp:lastModifiedBy>
  <dcterms:created xsi:type="dcterms:W3CDTF">2022-12-05T05:51:31Z</dcterms:created>
  <dcterms:modified xsi:type="dcterms:W3CDTF">2023-01-11T10:30:51Z</dcterms:modified>
</cp:coreProperties>
</file>