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130824\Documents\"/>
    </mc:Choice>
  </mc:AlternateContent>
  <bookViews>
    <workbookView xWindow="0" yWindow="0" windowWidth="28800" windowHeight="11100" activeTab="1"/>
  </bookViews>
  <sheets>
    <sheet name="Information" sheetId="1" r:id="rId1"/>
    <sheet name="1. Varmeforsyningsprojekter" sheetId="2" r:id="rId2"/>
    <sheet name="2. Varmeforsyningsprojekter" sheetId="9" r:id="rId3"/>
    <sheet name="3. Varmeforsyningsprojekter" sheetId="12" r:id="rId4"/>
    <sheet name="1. Belysningsprojekter " sheetId="8" r:id="rId5"/>
    <sheet name="2. Belysningsprojekter  " sheetId="13" r:id="rId6"/>
    <sheet name="3. Belysningsprojekter " sheetId="14" r:id="rId7"/>
  </sheets>
  <externalReferences>
    <externalReference r:id="rId8"/>
    <externalReference r:id="rId9"/>
  </externalReferences>
  <definedNames>
    <definedName name="_ftn1" localSheetId="4">'1. Belysningsprojekter '!$H$54</definedName>
    <definedName name="_ftn1" localSheetId="5">'2. Belysningsprojekter  '!$H$54</definedName>
    <definedName name="_ftn1" localSheetId="6">'3. Belysningsprojekter '!$H$54</definedName>
    <definedName name="_ftnref1" localSheetId="4">'1. Belysningsprojekter '!$H$44</definedName>
    <definedName name="_ftnref1" localSheetId="5">'2. Belysningsprojekter  '!$H$44</definedName>
    <definedName name="_ftnref1" localSheetId="6">'3. Belysningsprojekter '!$H$44</definedName>
    <definedName name="data2" localSheetId="2">'2. Varmeforsyningsprojekter'!$Z$16:$AE$23</definedName>
    <definedName name="data2" localSheetId="3">'3. Varmeforsyningsprojekter'!$Z$16:$AE$23</definedName>
    <definedName name="data2">'1. Varmeforsyningsprojekter'!$Z$16:$AE$23</definedName>
    <definedName name="data3" localSheetId="4">'[1]3.Portalberegner-Varmeforsyning'!$Z$11:$AE$18</definedName>
    <definedName name="data3" localSheetId="5">'[1]3.Portalberegner-Varmeforsyning'!$Z$11:$AE$18</definedName>
    <definedName name="data3" localSheetId="2">'2. Varmeforsyningsprojekter'!$Z$11:$AE$18</definedName>
    <definedName name="data3" localSheetId="6">'[1]3.Portalberegner-Varmeforsyning'!$Z$11:$AE$18</definedName>
    <definedName name="data3" localSheetId="3">'3. Varmeforsyningsprojekter'!$Z$11:$AE$18</definedName>
    <definedName name="data3">'1. Varmeforsyningsprojekter'!$Z$11:$AE$18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4" l="1"/>
  <c r="C36" i="14"/>
  <c r="B38" i="14" s="1"/>
  <c r="C35" i="14"/>
  <c r="C34" i="14"/>
  <c r="C33" i="14"/>
  <c r="C31" i="14"/>
  <c r="E30" i="14"/>
  <c r="E18" i="14"/>
  <c r="B9" i="14"/>
  <c r="B39" i="13"/>
  <c r="C36" i="13"/>
  <c r="B38" i="13" s="1"/>
  <c r="C35" i="13"/>
  <c r="C34" i="13"/>
  <c r="C33" i="13"/>
  <c r="C31" i="13"/>
  <c r="E30" i="13"/>
  <c r="E18" i="13"/>
  <c r="B9" i="13"/>
  <c r="B35" i="12"/>
  <c r="C26" i="12"/>
  <c r="C25" i="12"/>
  <c r="Z24" i="12"/>
  <c r="Z28" i="12" s="1"/>
  <c r="S22" i="12"/>
  <c r="S24" i="12" s="1"/>
  <c r="C27" i="12" s="1"/>
  <c r="E22" i="12"/>
  <c r="E20" i="12"/>
  <c r="E19" i="12"/>
  <c r="AB18" i="12"/>
  <c r="AA18" i="12"/>
  <c r="Z18" i="12"/>
  <c r="AB17" i="12"/>
  <c r="AA17" i="12"/>
  <c r="Z17" i="12"/>
  <c r="E17" i="12"/>
  <c r="AB16" i="12"/>
  <c r="AA16" i="12"/>
  <c r="Z16" i="12"/>
  <c r="AB15" i="12"/>
  <c r="AA15" i="12"/>
  <c r="Z15" i="12"/>
  <c r="AB14" i="12"/>
  <c r="AA14" i="12"/>
  <c r="Z14" i="12"/>
  <c r="AB13" i="12"/>
  <c r="AA13" i="12"/>
  <c r="Z13" i="12"/>
  <c r="E13" i="12"/>
  <c r="AB12" i="12"/>
  <c r="AA12" i="12"/>
  <c r="Z12" i="12"/>
  <c r="B9" i="12"/>
  <c r="B35" i="9"/>
  <c r="C26" i="9"/>
  <c r="C25" i="9"/>
  <c r="Z24" i="9"/>
  <c r="Z30" i="9" s="1"/>
  <c r="S22" i="9"/>
  <c r="S24" i="9" s="1"/>
  <c r="C27" i="9" s="1"/>
  <c r="E22" i="9"/>
  <c r="E20" i="9"/>
  <c r="E19" i="9"/>
  <c r="AB18" i="9"/>
  <c r="AA18" i="9"/>
  <c r="Z18" i="9"/>
  <c r="AB17" i="9"/>
  <c r="AA17" i="9"/>
  <c r="Z17" i="9"/>
  <c r="E17" i="9"/>
  <c r="AB16" i="9"/>
  <c r="AA16" i="9"/>
  <c r="Z16" i="9"/>
  <c r="AB15" i="9"/>
  <c r="AA15" i="9"/>
  <c r="Z15" i="9"/>
  <c r="AB14" i="9"/>
  <c r="AA14" i="9"/>
  <c r="Z14" i="9"/>
  <c r="AB13" i="9"/>
  <c r="AA13" i="9"/>
  <c r="Z13" i="9"/>
  <c r="E13" i="9"/>
  <c r="AB12" i="9"/>
  <c r="AA12" i="9"/>
  <c r="Z12" i="9"/>
  <c r="B9" i="9"/>
  <c r="Z31" i="9" l="1"/>
  <c r="Z30" i="12"/>
  <c r="Z26" i="9"/>
  <c r="Z27" i="9"/>
  <c r="Z32" i="9"/>
  <c r="Z29" i="12"/>
  <c r="Z26" i="12"/>
  <c r="Z31" i="12"/>
  <c r="Z27" i="12"/>
  <c r="Z32" i="12"/>
  <c r="Z29" i="9"/>
  <c r="Z28" i="9"/>
  <c r="AB24" i="9" s="1"/>
  <c r="E13" i="2"/>
  <c r="AB24" i="12" l="1"/>
  <c r="C28" i="12" s="1"/>
  <c r="C29" i="12" s="1"/>
  <c r="B34" i="12" s="1"/>
  <c r="E18" i="9"/>
  <c r="C31" i="9"/>
  <c r="C28" i="9"/>
  <c r="C29" i="9" s="1"/>
  <c r="B34" i="9" s="1"/>
  <c r="C35" i="8"/>
  <c r="C31" i="8"/>
  <c r="C33" i="8" s="1"/>
  <c r="C31" i="12" l="1"/>
  <c r="E18" i="12"/>
  <c r="C34" i="8"/>
  <c r="C36" i="8" s="1"/>
  <c r="B9" i="8"/>
  <c r="B9" i="2"/>
  <c r="B39" i="8" l="1"/>
  <c r="E30" i="8"/>
  <c r="E18" i="8"/>
  <c r="B38" i="8" l="1"/>
  <c r="B35" i="2"/>
  <c r="C26" i="2"/>
  <c r="C25" i="2"/>
  <c r="Z24" i="2"/>
  <c r="Z28" i="2" s="1"/>
  <c r="S22" i="2"/>
  <c r="S24" i="2" s="1"/>
  <c r="C27" i="2" s="1"/>
  <c r="E22" i="2"/>
  <c r="E20" i="2"/>
  <c r="E19" i="2"/>
  <c r="AB18" i="2"/>
  <c r="AA18" i="2"/>
  <c r="Z18" i="2"/>
  <c r="AB17" i="2"/>
  <c r="AA17" i="2"/>
  <c r="Z17" i="2"/>
  <c r="E17" i="2"/>
  <c r="AB16" i="2"/>
  <c r="AA16" i="2"/>
  <c r="Z16" i="2"/>
  <c r="AB15" i="2"/>
  <c r="AA15" i="2"/>
  <c r="Z15" i="2"/>
  <c r="AB14" i="2"/>
  <c r="AA14" i="2"/>
  <c r="Z14" i="2"/>
  <c r="AB13" i="2"/>
  <c r="AA13" i="2"/>
  <c r="Z13" i="2"/>
  <c r="AB12" i="2"/>
  <c r="AA12" i="2"/>
  <c r="Z12" i="2"/>
  <c r="Z29" i="2" l="1"/>
  <c r="Z30" i="2"/>
  <c r="Z26" i="2"/>
  <c r="Z27" i="2"/>
  <c r="Z32" i="2"/>
  <c r="Z31" i="2"/>
  <c r="AB24" i="2" l="1"/>
  <c r="C28" i="2" s="1"/>
  <c r="E18" i="2" l="1"/>
  <c r="C31" i="2"/>
  <c r="C29" i="2"/>
  <c r="B34" i="2" s="1"/>
</calcChain>
</file>

<file path=xl/sharedStrings.xml><?xml version="1.0" encoding="utf-8"?>
<sst xmlns="http://schemas.openxmlformats.org/spreadsheetml/2006/main" count="337" uniqueCount="102">
  <si>
    <t>Ja</t>
  </si>
  <si>
    <t>Generelle oplysninger om projektet</t>
  </si>
  <si>
    <t>Opvarmningsform i før-sit</t>
  </si>
  <si>
    <t>Virkningsgrad</t>
  </si>
  <si>
    <t>Brændselstype</t>
  </si>
  <si>
    <t>Brændværdier</t>
  </si>
  <si>
    <t>Træpillekedel</t>
  </si>
  <si>
    <t>Oliekaloriferer</t>
  </si>
  <si>
    <t>Naturgaskaloriferer</t>
  </si>
  <si>
    <t>Træfliskedel</t>
  </si>
  <si>
    <t>Gas-/dieselolie</t>
  </si>
  <si>
    <t>Anslået investering [kr.]</t>
  </si>
  <si>
    <t>Naturgas</t>
  </si>
  <si>
    <t>Træpiller/træbriketter</t>
  </si>
  <si>
    <t xml:space="preserve">Type af opvarmningsform i før-situation </t>
  </si>
  <si>
    <t>Brændselsforbrug i før-situationen</t>
  </si>
  <si>
    <t>3000 - 4999</t>
  </si>
  <si>
    <t>Bolig beregninger</t>
  </si>
  <si>
    <t>Går noget af brændelsforbruget til opvarmning af bygning der benyttes til beboelse?</t>
  </si>
  <si>
    <r>
      <t>Angiv areal [m</t>
    </r>
    <r>
      <rPr>
        <vertAlign val="superscript"/>
        <sz val="11"/>
        <color theme="1"/>
        <rFont val="Calibri"/>
        <family val="2"/>
        <scheme val="minor"/>
      </rPr>
      <t>2</t>
    </r>
    <r>
      <rPr>
        <sz val="11"/>
        <color theme="1"/>
        <rFont val="Calibri"/>
        <family val="2"/>
        <scheme val="minor"/>
      </rPr>
      <t>] af bygningen anvendt til beboelse</t>
    </r>
  </si>
  <si>
    <t>Nej</t>
  </si>
  <si>
    <t>Varmekilde i efter-situation</t>
  </si>
  <si>
    <t>Nøgletal</t>
  </si>
  <si>
    <t>kwh/m2</t>
  </si>
  <si>
    <t>Varmetype - Match</t>
  </si>
  <si>
    <t>Result</t>
  </si>
  <si>
    <t>Energitype i før-situationen</t>
  </si>
  <si>
    <t>Reference værdier</t>
  </si>
  <si>
    <t>Energitype i efter-situationen</t>
  </si>
  <si>
    <t>Varmekilder i efter-situationen</t>
  </si>
  <si>
    <t>virkningsgrad</t>
  </si>
  <si>
    <t>Brændselstyper</t>
  </si>
  <si>
    <t>Energiforbrug i før-situation [MWh/år]</t>
  </si>
  <si>
    <t>Varmepumpe</t>
  </si>
  <si>
    <t>Elektricitet</t>
  </si>
  <si>
    <t>Energiforbrug i efter-situation [MWh/år]</t>
  </si>
  <si>
    <t xml:space="preserve">Fjernvarme </t>
  </si>
  <si>
    <t>Fjernvarme</t>
  </si>
  <si>
    <t>Energibesparelsen [MWh/år]</t>
  </si>
  <si>
    <t>Træ og træaffald</t>
  </si>
  <si>
    <t>Investeringsomkostninger korrigeret for beboelse [kr.]</t>
  </si>
  <si>
    <t>Brændselsforbrug - Olie/Gas</t>
  </si>
  <si>
    <t>Brændselsforbrug (L, Nm3, kg)</t>
  </si>
  <si>
    <t>1000 - 2999</t>
  </si>
  <si>
    <t>5000 - 6999</t>
  </si>
  <si>
    <t>7000- 8999</t>
  </si>
  <si>
    <t>9000 - 10999</t>
  </si>
  <si>
    <t>11000 - 12999</t>
  </si>
  <si>
    <t>13000 - 15000</t>
  </si>
  <si>
    <t>Brændselsforbrug - træpiller</t>
  </si>
  <si>
    <t>3000 - 13999</t>
  </si>
  <si>
    <t>14000 - 16999</t>
  </si>
  <si>
    <t>17000 - 19999</t>
  </si>
  <si>
    <t>20000 - 22999</t>
  </si>
  <si>
    <t>23000 - 25999</t>
  </si>
  <si>
    <t>26000 - 28999</t>
  </si>
  <si>
    <t>29000 - 32000</t>
  </si>
  <si>
    <t>Nm3</t>
  </si>
  <si>
    <t>Liter</t>
  </si>
  <si>
    <t>Kg</t>
  </si>
  <si>
    <t>Beregner til udskiftning af mindre brændselskedler og kaloriferer</t>
  </si>
  <si>
    <t>Før-situationen</t>
  </si>
  <si>
    <t>Lyskildetyper</t>
  </si>
  <si>
    <t xml:space="preserve">Antal </t>
  </si>
  <si>
    <t>Effekt pr. lyskilde [W]</t>
  </si>
  <si>
    <t>Lyskildetype 1 - udfyld denne først</t>
  </si>
  <si>
    <t>Lyskildetype 2</t>
  </si>
  <si>
    <t>Kontorer</t>
  </si>
  <si>
    <t>Lyskildetype 3</t>
  </si>
  <si>
    <t>Stalde</t>
  </si>
  <si>
    <t>Lyskildetype 4</t>
  </si>
  <si>
    <t>Fødevarebutikker</t>
  </si>
  <si>
    <t>Lyskildetype 5</t>
  </si>
  <si>
    <t>Butikker (undtagen fødevarebutikker)</t>
  </si>
  <si>
    <t>Udendørsbelysning</t>
  </si>
  <si>
    <t>1 holdskifte</t>
  </si>
  <si>
    <t>Valg af branchekategori eller anvendelsesområde</t>
  </si>
  <si>
    <t>2 holdskift</t>
  </si>
  <si>
    <t>Brugstid</t>
  </si>
  <si>
    <t xml:space="preserve">Restauranter og cafeer </t>
  </si>
  <si>
    <t xml:space="preserve">Konstant drift </t>
  </si>
  <si>
    <t>Spoletab</t>
  </si>
  <si>
    <t>Besparelsespotentiale</t>
  </si>
  <si>
    <t>Energibesparelsen (MWh/år)</t>
  </si>
  <si>
    <t>Beregner til udskiftning af almen belysning</t>
  </si>
  <si>
    <t>Vejledning til udfyldelse af beregner til udskiftning af almen belysning</t>
  </si>
  <si>
    <t>Vejledning til udfyldelse af beregner til udskiftning af mindre brændselskedler og kaloriferer</t>
  </si>
  <si>
    <t>Lyskildetype 6</t>
  </si>
  <si>
    <t>Lyskildetype 7</t>
  </si>
  <si>
    <t>Lyskildetype 8</t>
  </si>
  <si>
    <t>Lyskildetype 9</t>
  </si>
  <si>
    <t>Lyskildetype 10</t>
  </si>
  <si>
    <t>Version 2</t>
  </si>
  <si>
    <t>Olie</t>
  </si>
  <si>
    <t>Træpille</t>
  </si>
  <si>
    <r>
      <rPr>
        <b/>
        <sz val="12"/>
        <color theme="1"/>
        <rFont val="Calibri"/>
        <family val="2"/>
        <scheme val="minor"/>
      </rPr>
      <t xml:space="preserve">Hvilken dokumentation skal jeg indsende, når jeg ansøger om tilskud?
</t>
    </r>
    <r>
      <rPr>
        <sz val="12"/>
        <color theme="1"/>
        <rFont val="Calibri"/>
        <family val="2"/>
        <scheme val="minor"/>
      </rPr>
      <t>Der er nogle dokumentationskrav for dit projekt, når du bruger beregneren til varmeforsyning. Dokumenterne skal vedhæftes din ansøgning som bilag 1 og 2.
- Dit brændselsforbrug skal dokumenteres ved faktura eller en opgørelse fra en gasleverandør og indsendes som Bilag 1 – Dokumentation af energiforbrug i før-situationen. Opgørelsen skal dække over 12 sammenhængende måneder eller tre sammenhængende år forud for ansøgning og må maksimalt være et år gammel på ansøgningstidspunktet. Hvis du månedsfaktureres må den ældste faktura højst være 14 mdr. gammel. Det er det regulerede gasforbrug fra fakturaen eller opgørelsen, der skal benyttes i beregneren.
- Et budget over de støtteberettigede investeringsomkostninger - find skabelon på sparenergi.dk/erhvervspuljen under hjælpeværktøjer.</t>
    </r>
    <r>
      <rPr>
        <b/>
        <sz val="12"/>
        <color theme="1"/>
        <rFont val="Calibri"/>
        <family val="2"/>
        <scheme val="minor"/>
      </rPr>
      <t xml:space="preserve">
Hvad skal jeg dokumentere, når jeg har udført projektet?
</t>
    </r>
    <r>
      <rPr>
        <sz val="12"/>
        <color theme="1"/>
        <rFont val="Calibri"/>
        <family val="2"/>
        <scheme val="minor"/>
      </rPr>
      <t>Når du har udført dit projekt, og du vil anmode om udbetaling, skal du dokumentere, at projektet er realiseret. Du kan blive bedt om at dokumentere, at projektet ikke blev påbegyndt inden du ansøgte, fx ved indsendelse af ordrebekræftelse.
- Du skal indsende faktura for det udførte arbejde.
- Du skal dokumentere betaling af omkostningerne til projektet. Dette gøres fx via bankudskrift.
Yderligere information om regnskabsbilag kan findes i afsnit 2.5.1 i Vejledning til ansøgning</t>
    </r>
    <r>
      <rPr>
        <b/>
        <sz val="12"/>
        <color theme="1"/>
        <rFont val="Calibri"/>
        <family val="2"/>
        <scheme val="minor"/>
      </rPr>
      <t xml:space="preserve">
</t>
    </r>
  </si>
  <si>
    <r>
      <rPr>
        <b/>
        <sz val="11"/>
        <color theme="1"/>
        <rFont val="Calibri"/>
        <family val="2"/>
        <scheme val="minor"/>
      </rPr>
      <t>Hvilken dokumentation skal jeg bruge, når jeg ansøger om tilskud?</t>
    </r>
    <r>
      <rPr>
        <sz val="11"/>
        <color theme="1"/>
        <rFont val="Calibri"/>
        <family val="2"/>
        <scheme val="minor"/>
      </rPr>
      <t xml:space="preserve">
Der er nogle dokumentationskrav for dit projekt, når du bruger beregneren for almen belysning. Dokumenterne skal vedhæftes din ansøgning som bilag 2.
- Antal lyskilder dokumenteres med oversigtsbillede/plantegning eller et tilbud fra en installatør, hvor antallet af lyskilder er sandsynliggjort.
- Effekten af lyskilderne i før-situationen dokumenteres ved nærbillede af lyskilden og evt. datablad eller et tilbud fra en installatør, hvor effekt tydeligt fremgår.
- Driftstimerne skal kun dokumenteres, hvis du vælger toholdskifte eller konstant drift. I så fald skal det dokumenteres ved fx vagtplaner eller el-målinger.
- Et budget over de støtteberettigede investeringsomkostninger - find skabelon på sparenergi.dk/erhvervspuljen under hjælpeværktøjer.
</t>
    </r>
    <r>
      <rPr>
        <b/>
        <sz val="11"/>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Du kan blive bedt om at dokumentere, at projektet ikke blev påbegyndt inden du ansøgte, fx ved indsendelse af ordrebekræftelse.
- Du skal indsende faktura på indkøb og installation af lyskilderne.                                                                                   - Du skal dokumentere betaling af omkostningerne til projektet. Dette gøres fx via bankudskrift.
Yderligere information om regnskabsbilag kan findes i afsnit 2.5.1 i Vejledning til ansøgning.
</t>
    </r>
  </si>
  <si>
    <t>Vælg fra listen om dit projekt er omfattet af beregneren →</t>
  </si>
  <si>
    <r>
      <rPr>
        <b/>
        <sz val="11"/>
        <color theme="1"/>
        <rFont val="Calibri"/>
        <family val="2"/>
        <scheme val="minor"/>
      </rPr>
      <t>Hvilken dokumentation skal jeg bruge, når jeg ansøger om tilskud?</t>
    </r>
    <r>
      <rPr>
        <sz val="11"/>
        <color theme="1"/>
        <rFont val="Calibri"/>
        <family val="2"/>
        <scheme val="minor"/>
      </rPr>
      <t xml:space="preserve">
Der er nogle dokumentationskrav for dit projekt, når du bruger beregneren for almen belysning. Dokumenterne skal vedhæftes din ansøgning som bilag 2.
- Antal lyskilder dokumenteres med oversigtsbillede/plantegning eller et tilbud fra en installatør, hvor antallet af lyskilder er sandsynliggjort.
- Effekten af lyskilderne i før-situationen dokumenteres ved nærbillede af lyskilden og evt. datablad eller et tilbud fra en installatør, hvor effekt tydeligt fremgår.
- Driftstimerne skal kun dokumenteres, hvis du vælger toholdskifte eller konstant drift. I så fald skal det dokumenteres ved fx vagtplaner eller el-målinger.
- Et budget over de støtteberettigede investeringsomkostninger - find skabelon på sparenergi.dk/erhvervspuljen under hjælpeværktøjer.
</t>
    </r>
    <r>
      <rPr>
        <b/>
        <sz val="11"/>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Du kan blive bedt om at dokumentere, at projektet ikke blev påbegyndt inden du ansøgte, fx ved indsendelse af ordrebekræftelse.
- Du skal indsende faktura på indkøb og installation af lyskilderne.                                                                                   
- Du skal dokumentere betaling af omkostningerne til projektet. Dette gøres fx via bankudskrift.
Yderligere information om regnskabsbilag kan findes i afsnit 2.5.1 i Vejledning til ansøgning.
</t>
    </r>
  </si>
  <si>
    <r>
      <rPr>
        <b/>
        <sz val="11"/>
        <color theme="1"/>
        <rFont val="Calibri"/>
        <family val="2"/>
        <scheme val="minor"/>
      </rPr>
      <t xml:space="preserve">Hvornår kan jeg benytte excelarket?
</t>
    </r>
    <r>
      <rPr>
        <sz val="11"/>
        <color theme="1"/>
        <rFont val="Calibri"/>
        <family val="2"/>
        <scheme val="minor"/>
      </rPr>
      <t xml:space="preserve">Ansøgningen indeholder flere belysningsprojekter.
Ansøgning indeholder flere adresser. Det er dog også muligt at udfylde det i ansøgningsskemaet, da et belysningsprojekt godt kan indeholde flere adresse, så længe det er det samme CVR-nummer, som betaler for investering og brugstiden er det samme på alle adresserne. I de tilfælde vil det i ansøgningsskemaet kun være antallet af forskellige lyskilder, som sætter begrænsningen.
Belysningsprojektet indeholder mere end 10 typer af lyskilder.
Belysningsprojektet indeholder forskellig brugstider 
Bemærk, beregneren for belysning kan kun benyttes, hvis du vil udskifte ældre almen belysning til LED-belysning                                                                                                                                        </t>
    </r>
    <r>
      <rPr>
        <b/>
        <sz val="11"/>
        <color theme="1"/>
        <rFont val="Calibri"/>
        <family val="2"/>
        <scheme val="minor"/>
      </rPr>
      <t xml:space="preserve">
                                                                                                                                                                                                                                                                                                                       </t>
    </r>
    <r>
      <rPr>
        <b/>
        <sz val="12"/>
        <color theme="1"/>
        <rFont val="Calibri"/>
        <family val="2"/>
        <scheme val="minor"/>
      </rPr>
      <t>Hvordan beregnes energiforbrug?</t>
    </r>
    <r>
      <rPr>
        <sz val="11"/>
        <color theme="1"/>
        <rFont val="Calibri"/>
        <family val="2"/>
        <scheme val="minor"/>
      </rPr>
      <t xml:space="preserve">
Hvis du svarer ja til, at dit projekt er omfattet af beregneren, vil der udløses nogle felter, som skal udfyldes, og nogle felter som indeholder beregninger. Du skal udfylde alle de påkrævede felter med grønt, før der foretages beregninger.                                                                                                                                                                                                                                  
                                                                                                                                                                                                                                                                                                                     </t>
    </r>
    <r>
      <rPr>
        <b/>
        <sz val="11"/>
        <color theme="1"/>
        <rFont val="Calibri"/>
        <family val="2"/>
        <scheme val="minor"/>
      </rPr>
      <t>Hvordan ansøger jeg?</t>
    </r>
    <r>
      <rPr>
        <sz val="11"/>
        <color theme="1"/>
        <rFont val="Calibri"/>
        <family val="2"/>
        <scheme val="minor"/>
      </rPr>
      <t xml:space="preserve">
Excelarket er ikke en ansøgning. Du skal udfylde ansøgningsskemaet på ansøgningsportalen. Her vil du også se, hvad du kan få i tilskud. Du skal indtaste levetidskategori (3.2 Udskiftning af belysning), energitype før og efter (elektricitet), energiforbrug før og efter (se værdierne i felt 33CD og 34CD) . 
</t>
    </r>
  </si>
  <si>
    <r>
      <rPr>
        <b/>
        <sz val="11"/>
        <color theme="1"/>
        <rFont val="Calibri"/>
        <family val="2"/>
        <scheme val="minor"/>
      </rPr>
      <t>Hvornår kan jeg bruge excelarket</t>
    </r>
    <r>
      <rPr>
        <b/>
        <sz val="12"/>
        <color theme="1"/>
        <rFont val="Calibri"/>
        <family val="2"/>
        <scheme val="minor"/>
      </rPr>
      <t>?</t>
    </r>
    <r>
      <rPr>
        <b/>
        <sz val="11"/>
        <color theme="1"/>
        <rFont val="Calibri"/>
        <family val="2"/>
        <scheme val="minor"/>
      </rPr>
      <t xml:space="preserve">
</t>
    </r>
    <r>
      <rPr>
        <sz val="11"/>
        <color theme="1"/>
        <rFont val="Calibri"/>
        <family val="2"/>
        <scheme val="minor"/>
      </rPr>
      <t xml:space="preserve">Excelarket er en kopi af beregner til udskiftning af mindre brændselskedler på ansøgningsportalen. Den kan benyttes, hvis du ønsker at søge om udskiftning af mere end en kedel/ kalorifer med forbrug under 32.000 kg træpiller, 15.000 L olie og 15.000 Nm3 naturgas i samme ansøgning. Bemærk, hvis du har flere kedler/ kalorifer skal du altid udfylde den ene i beregneren på ansøgningsportalen. 
</t>
    </r>
    <r>
      <rPr>
        <b/>
        <sz val="11"/>
        <color theme="1"/>
        <rFont val="Calibri"/>
        <family val="2"/>
        <scheme val="minor"/>
      </rPr>
      <t xml:space="preserve">Hvordan beregnes mit energiforbrug?
</t>
    </r>
    <r>
      <rPr>
        <sz val="11"/>
        <color theme="1"/>
        <rFont val="Calibri"/>
        <family val="2"/>
        <scheme val="minor"/>
      </rPr>
      <t xml:space="preserve">Hvis du svarer ja til, at dit projekt er omfattet af beregneren, vil der udløses nogle felter som skal udfyldes, og nogle felter som indeholder beregninger. Du skal udfylde alle de påkrævede felter med grønt, før der foretages beregninger. </t>
    </r>
    <r>
      <rPr>
        <b/>
        <sz val="11"/>
        <color theme="1"/>
        <rFont val="Calibri"/>
        <family val="2"/>
        <scheme val="minor"/>
      </rPr>
      <t xml:space="preserve">                                                                                                                                                                                                                                                                         </t>
    </r>
    <r>
      <rPr>
        <sz val="11"/>
        <color theme="1"/>
        <rFont val="Calibri"/>
        <family val="2"/>
        <scheme val="minor"/>
      </rPr>
      <t xml:space="preserve">
                                                                                                                                                                                                                                           </t>
    </r>
    <r>
      <rPr>
        <b/>
        <sz val="12"/>
        <color theme="1"/>
        <rFont val="Calibri"/>
        <family val="2"/>
        <scheme val="minor"/>
      </rPr>
      <t>Hvordan ansøger jeg?</t>
    </r>
    <r>
      <rPr>
        <sz val="11"/>
        <color theme="1"/>
        <rFont val="Calibri"/>
        <family val="2"/>
        <scheme val="minor"/>
      </rPr>
      <t xml:space="preserve">
Excelarket er ikke en ansøgning og beregner ikke dit tilskud for dig. Du skal udfylde ansøgningsskemaet på ansøgningsportalen. Her vil du også se, hvad du kan få i tilskud. Du skal indtaste energitype, energiforbrug. Hvis din varmekilde leverer energi til beboelse og erhverv skal du indskrive de korrigerede investeringsomkostninger for beboelse. Du skal vælge levetidskategorien 1.3 Udskiftning af forsynings-, service- og procesanlæg. Hjælp til udfyldelse af ansøgningsskemaet kan findes i trin-for-trin-guiden. 
</t>
    </r>
    <r>
      <rPr>
        <b/>
        <sz val="11"/>
        <color theme="1"/>
        <rFont val="Calibri"/>
        <family val="2"/>
        <scheme val="minor"/>
      </rPr>
      <t/>
    </r>
  </si>
  <si>
    <t>Driftstider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</si>
</sst>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 ;;"/>
    <numFmt numFmtId="165" formatCode="_-* #,##0_-;\-* #,##0_-;_-* &quot;-&quot;??_-;_-@_-"/>
    <numFmt numFmtId="166" formatCode="_-* #,##0.00\ _k_r_._-;\-* #,##0.00\ _k_r_._-;_-* &quot;-&quot;??\ _k_r_._-;_-@_-"/>
    <numFmt numFmtId="167" formatCode=";;;"/>
    <numFmt numFmtId="168"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vertAlign val="superscript"/>
      <sz val="11"/>
      <color theme="1"/>
      <name val="Calibri"/>
      <family val="2"/>
      <scheme val="minor"/>
    </font>
    <font>
      <sz val="12"/>
      <color theme="1"/>
      <name val="Calibri"/>
      <family val="2"/>
      <scheme val="minor"/>
    </font>
    <font>
      <sz val="10"/>
      <color rgb="FF000000"/>
      <name val="Segoe UI"/>
      <family val="2"/>
    </font>
    <font>
      <sz val="20"/>
      <color theme="1"/>
      <name val="Calibri"/>
      <family val="2"/>
      <scheme val="minor"/>
    </font>
    <font>
      <sz val="16"/>
      <color theme="1"/>
      <name val="Calibri"/>
      <family val="2"/>
      <scheme val="minor"/>
    </font>
    <font>
      <u/>
      <sz val="11"/>
      <color theme="10"/>
      <name val="Calibri"/>
      <family val="2"/>
      <scheme val="minor"/>
    </font>
    <font>
      <sz val="11"/>
      <name val="Times New Roman"/>
      <family val="1"/>
    </font>
    <font>
      <sz val="11"/>
      <name val="Calibri"/>
      <family val="2"/>
      <scheme val="minor"/>
    </font>
    <font>
      <b/>
      <sz val="11"/>
      <name val="Calibri"/>
      <family val="2"/>
      <scheme val="minor"/>
    </font>
    <font>
      <b/>
      <sz val="16"/>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32">
    <xf numFmtId="0" fontId="0" fillId="0" borderId="0" xfId="0"/>
    <xf numFmtId="0" fontId="0" fillId="0" borderId="0" xfId="0" applyProtection="1">
      <protection hidden="1"/>
    </xf>
    <xf numFmtId="0" fontId="4" fillId="0" borderId="0" xfId="0" applyFont="1" applyAlignment="1" applyProtection="1">
      <protection hidden="1"/>
    </xf>
    <xf numFmtId="0" fontId="4" fillId="0" borderId="1" xfId="0" applyFont="1" applyBorder="1" applyAlignment="1" applyProtection="1">
      <alignment horizontal="center"/>
      <protection hidden="1"/>
    </xf>
    <xf numFmtId="0" fontId="4" fillId="0" borderId="0" xfId="0" applyFont="1" applyAlignment="1" applyProtection="1">
      <alignment horizontal="center"/>
      <protection hidden="1"/>
    </xf>
    <xf numFmtId="0" fontId="7" fillId="0" borderId="0" xfId="0" applyFont="1" applyProtection="1">
      <protection hidden="1"/>
    </xf>
    <xf numFmtId="0" fontId="2" fillId="4" borderId="2" xfId="0" applyFont="1" applyFill="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0" fillId="0" borderId="9" xfId="0" applyBorder="1" applyProtection="1">
      <protection hidden="1"/>
    </xf>
    <xf numFmtId="0" fontId="0" fillId="0" borderId="0" xfId="0" applyBorder="1" applyProtection="1">
      <protection hidden="1"/>
    </xf>
    <xf numFmtId="0" fontId="2" fillId="0" borderId="0" xfId="0" applyFont="1" applyBorder="1" applyProtection="1">
      <protection hidden="1"/>
    </xf>
    <xf numFmtId="0" fontId="2" fillId="0" borderId="0" xfId="0" applyFont="1" applyFill="1" applyBorder="1" applyProtection="1">
      <protection hidden="1"/>
    </xf>
    <xf numFmtId="0" fontId="0" fillId="4" borderId="2" xfId="0" applyFill="1" applyBorder="1" applyAlignment="1" applyProtection="1">
      <alignment horizontal="left"/>
      <protection hidden="1"/>
    </xf>
    <xf numFmtId="0" fontId="0" fillId="0" borderId="0" xfId="0" applyNumberFormat="1" applyProtection="1">
      <protection hidden="1"/>
    </xf>
    <xf numFmtId="0" fontId="0" fillId="0" borderId="0" xfId="0" applyFill="1" applyBorder="1" applyProtection="1">
      <protection hidden="1"/>
    </xf>
    <xf numFmtId="0" fontId="0" fillId="4" borderId="2" xfId="0" applyFill="1" applyBorder="1" applyAlignment="1" applyProtection="1">
      <alignment vertical="center"/>
      <protection hidden="1"/>
    </xf>
    <xf numFmtId="0" fontId="3" fillId="0" borderId="0" xfId="0" applyFont="1" applyAlignment="1" applyProtection="1">
      <protection hidden="1"/>
    </xf>
    <xf numFmtId="0" fontId="0" fillId="4" borderId="2" xfId="0" applyFill="1" applyBorder="1" applyAlignment="1" applyProtection="1">
      <alignment vertical="center" wrapText="1"/>
      <protection hidden="1"/>
    </xf>
    <xf numFmtId="0" fontId="0" fillId="4" borderId="2" xfId="0" applyFill="1" applyBorder="1" applyAlignment="1" applyProtection="1">
      <alignment horizontal="left" vertical="center"/>
      <protection hidden="1"/>
    </xf>
    <xf numFmtId="0" fontId="0" fillId="0" borderId="13" xfId="0" applyBorder="1" applyProtection="1">
      <protection hidden="1"/>
    </xf>
    <xf numFmtId="0" fontId="0" fillId="4" borderId="2" xfId="0" applyFill="1" applyBorder="1" applyProtection="1">
      <protection hidden="1"/>
    </xf>
    <xf numFmtId="43" fontId="0" fillId="0" borderId="0" xfId="1" applyFont="1" applyProtection="1">
      <protection hidden="1"/>
    </xf>
    <xf numFmtId="164" fontId="2" fillId="0" borderId="0" xfId="0" applyNumberFormat="1" applyFont="1" applyAlignment="1" applyProtection="1">
      <alignment horizontal="left"/>
      <protection hidden="1"/>
    </xf>
    <xf numFmtId="166" fontId="0" fillId="0" borderId="0" xfId="0" applyNumberFormat="1" applyProtection="1">
      <protection hidden="1"/>
    </xf>
    <xf numFmtId="0" fontId="0" fillId="0" borderId="0" xfId="0" applyAlignment="1" applyProtection="1">
      <protection hidden="1"/>
    </xf>
    <xf numFmtId="0" fontId="11" fillId="0" borderId="0" xfId="0" applyFont="1" applyAlignment="1">
      <alignment vertical="center"/>
    </xf>
    <xf numFmtId="0" fontId="12" fillId="0" borderId="0" xfId="0" applyFont="1" applyAlignment="1" applyProtection="1">
      <protection hidden="1"/>
    </xf>
    <xf numFmtId="0" fontId="0" fillId="0" borderId="0" xfId="0" applyAlignment="1" applyProtection="1">
      <alignment wrapText="1"/>
      <protection hidden="1"/>
    </xf>
    <xf numFmtId="167" fontId="0" fillId="5" borderId="0" xfId="0" applyNumberFormat="1" applyFill="1" applyProtection="1">
      <protection hidden="1"/>
    </xf>
    <xf numFmtId="167" fontId="0" fillId="0" borderId="0" xfId="0" applyNumberFormat="1" applyProtection="1">
      <protection hidden="1"/>
    </xf>
    <xf numFmtId="164" fontId="0" fillId="0" borderId="0" xfId="0" applyNumberFormat="1" applyProtection="1">
      <protection hidden="1"/>
    </xf>
    <xf numFmtId="0" fontId="2" fillId="4" borderId="2" xfId="0" applyFont="1" applyFill="1" applyBorder="1" applyAlignment="1" applyProtection="1">
      <protection hidden="1"/>
    </xf>
    <xf numFmtId="0" fontId="0" fillId="0" borderId="0" xfId="0" applyBorder="1" applyAlignment="1" applyProtection="1">
      <protection hidden="1"/>
    </xf>
    <xf numFmtId="9" fontId="0" fillId="0" borderId="0" xfId="0" applyNumberFormat="1" applyBorder="1" applyProtection="1">
      <protection hidden="1"/>
    </xf>
    <xf numFmtId="0" fontId="14" fillId="0" borderId="0" xfId="3" applyAlignment="1" applyProtection="1">
      <alignment vertical="center"/>
      <protection hidden="1"/>
    </xf>
    <xf numFmtId="0" fontId="0" fillId="0" borderId="11" xfId="0" applyFont="1" applyBorder="1" applyAlignment="1" applyProtection="1">
      <protection hidden="1"/>
    </xf>
    <xf numFmtId="0" fontId="0" fillId="3" borderId="2" xfId="0" applyFill="1" applyBorder="1" applyAlignment="1" applyProtection="1">
      <alignment horizontal="right" vertical="center"/>
      <protection locked="0"/>
    </xf>
    <xf numFmtId="0" fontId="0" fillId="0" borderId="0" xfId="0" applyProtection="1">
      <protection hidden="1"/>
    </xf>
    <xf numFmtId="0" fontId="12" fillId="0" borderId="0" xfId="0" applyFont="1" applyAlignment="1" applyProtection="1">
      <alignment horizontal="center"/>
      <protection hidden="1"/>
    </xf>
    <xf numFmtId="0" fontId="0" fillId="0" borderId="0" xfId="0" applyNumberFormat="1" applyBorder="1" applyAlignment="1" applyProtection="1">
      <alignment horizontal="left" vertical="top"/>
      <protection hidden="1"/>
    </xf>
    <xf numFmtId="0" fontId="0" fillId="0" borderId="0" xfId="0"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0" fillId="3" borderId="2" xfId="0" applyFill="1" applyBorder="1" applyAlignment="1" applyProtection="1">
      <alignment horizontal="right" vertical="center"/>
      <protection locked="0"/>
    </xf>
    <xf numFmtId="167" fontId="2" fillId="0" borderId="0" xfId="0" applyNumberFormat="1" applyFont="1" applyBorder="1" applyProtection="1">
      <protection hidden="1"/>
    </xf>
    <xf numFmtId="167" fontId="0" fillId="0" borderId="0" xfId="0" applyNumberFormat="1" applyBorder="1" applyProtection="1">
      <protection hidden="1"/>
    </xf>
    <xf numFmtId="167" fontId="0" fillId="0" borderId="0" xfId="0" applyNumberFormat="1" applyFill="1" applyBorder="1" applyProtection="1">
      <protection hidden="1"/>
    </xf>
    <xf numFmtId="164" fontId="16" fillId="0" borderId="4" xfId="0" applyNumberFormat="1" applyFont="1" applyBorder="1" applyProtection="1">
      <protection hidden="1"/>
    </xf>
    <xf numFmtId="164" fontId="16" fillId="0" borderId="0" xfId="0" applyNumberFormat="1" applyFont="1" applyProtection="1">
      <protection hidden="1"/>
    </xf>
    <xf numFmtId="164" fontId="16" fillId="0" borderId="0" xfId="0" applyNumberFormat="1" applyFont="1" applyBorder="1" applyProtection="1">
      <protection hidden="1"/>
    </xf>
    <xf numFmtId="0" fontId="16" fillId="0" borderId="0" xfId="0" applyFont="1" applyProtection="1">
      <protection hidden="1"/>
    </xf>
    <xf numFmtId="164" fontId="16" fillId="0" borderId="3" xfId="0" applyNumberFormat="1" applyFont="1" applyBorder="1" applyProtection="1">
      <protection hidden="1"/>
    </xf>
    <xf numFmtId="164" fontId="16" fillId="0" borderId="9" xfId="0" applyNumberFormat="1" applyFont="1" applyBorder="1" applyProtection="1">
      <protection hidden="1"/>
    </xf>
    <xf numFmtId="164" fontId="16" fillId="0" borderId="13" xfId="0" applyNumberFormat="1" applyFont="1" applyBorder="1" applyProtection="1">
      <protection hidden="1"/>
    </xf>
    <xf numFmtId="0" fontId="16" fillId="0" borderId="0" xfId="0" applyNumberFormat="1" applyFont="1" applyProtection="1">
      <protection hidden="1"/>
    </xf>
    <xf numFmtId="0" fontId="16" fillId="0" borderId="3" xfId="0" applyNumberFormat="1" applyFont="1" applyBorder="1" applyProtection="1">
      <protection hidden="1"/>
    </xf>
    <xf numFmtId="0" fontId="16" fillId="0" borderId="4" xfId="0" applyNumberFormat="1" applyFont="1" applyBorder="1" applyProtection="1">
      <protection hidden="1"/>
    </xf>
    <xf numFmtId="0" fontId="16" fillId="0" borderId="5" xfId="0" applyNumberFormat="1" applyFont="1" applyBorder="1" applyProtection="1">
      <protection hidden="1"/>
    </xf>
    <xf numFmtId="0" fontId="16" fillId="0" borderId="9" xfId="0" applyNumberFormat="1" applyFont="1" applyBorder="1" applyProtection="1">
      <protection hidden="1"/>
    </xf>
    <xf numFmtId="0" fontId="16" fillId="0" borderId="0" xfId="0" applyNumberFormat="1" applyFont="1" applyBorder="1" applyProtection="1">
      <protection hidden="1"/>
    </xf>
    <xf numFmtId="0" fontId="17" fillId="0" borderId="0" xfId="0" applyNumberFormat="1" applyFont="1" applyBorder="1" applyProtection="1">
      <protection hidden="1"/>
    </xf>
    <xf numFmtId="0" fontId="17" fillId="5" borderId="0" xfId="0" applyNumberFormat="1" applyFont="1" applyFill="1" applyBorder="1" applyProtection="1">
      <protection hidden="1"/>
    </xf>
    <xf numFmtId="0" fontId="16" fillId="0" borderId="10" xfId="0" applyNumberFormat="1" applyFont="1" applyBorder="1" applyProtection="1">
      <protection hidden="1"/>
    </xf>
    <xf numFmtId="0" fontId="16" fillId="4" borderId="0" xfId="0" applyNumberFormat="1" applyFont="1" applyFill="1" applyBorder="1" applyProtection="1">
      <protection hidden="1"/>
    </xf>
    <xf numFmtId="0" fontId="16" fillId="0" borderId="0" xfId="0" applyNumberFormat="1" applyFont="1" applyFill="1" applyBorder="1" applyProtection="1">
      <protection hidden="1"/>
    </xf>
    <xf numFmtId="0" fontId="17" fillId="0" borderId="0" xfId="0" applyNumberFormat="1" applyFont="1" applyProtection="1">
      <protection hidden="1"/>
    </xf>
    <xf numFmtId="0" fontId="16" fillId="0" borderId="13" xfId="0" applyNumberFormat="1" applyFont="1" applyBorder="1" applyProtection="1">
      <protection hidden="1"/>
    </xf>
    <xf numFmtId="0" fontId="16" fillId="0" borderId="14" xfId="0" applyNumberFormat="1" applyFont="1" applyBorder="1" applyProtection="1">
      <protection hidden="1"/>
    </xf>
    <xf numFmtId="0" fontId="16" fillId="0" borderId="15" xfId="0" applyNumberFormat="1" applyFont="1" applyBorder="1" applyProtection="1">
      <protection hidden="1"/>
    </xf>
    <xf numFmtId="0" fontId="16" fillId="4" borderId="0" xfId="2" applyNumberFormat="1" applyFont="1" applyFill="1" applyBorder="1" applyAlignment="1" applyProtection="1">
      <alignment horizontal="center" vertical="center"/>
      <protection hidden="1"/>
    </xf>
    <xf numFmtId="0" fontId="17" fillId="0" borderId="0" xfId="0" applyNumberFormat="1" applyFont="1" applyFill="1" applyBorder="1" applyAlignment="1" applyProtection="1">
      <alignment vertical="center"/>
      <protection hidden="1"/>
    </xf>
    <xf numFmtId="0" fontId="17" fillId="0" borderId="0" xfId="0" applyNumberFormat="1" applyFont="1" applyFill="1" applyBorder="1" applyAlignment="1" applyProtection="1">
      <alignment wrapText="1"/>
      <protection hidden="1"/>
    </xf>
    <xf numFmtId="0" fontId="17" fillId="0" borderId="0" xfId="0" applyNumberFormat="1" applyFont="1" applyBorder="1" applyAlignment="1" applyProtection="1">
      <alignment wrapText="1"/>
      <protection hidden="1"/>
    </xf>
    <xf numFmtId="0" fontId="18" fillId="0" borderId="0" xfId="0" applyNumberFormat="1" applyFont="1" applyAlignment="1" applyProtection="1">
      <alignment horizontal="center"/>
      <protection hidden="1"/>
    </xf>
    <xf numFmtId="0" fontId="15" fillId="0" borderId="2" xfId="0" applyNumberFormat="1" applyFont="1" applyBorder="1" applyAlignment="1" applyProtection="1">
      <alignment vertical="center" wrapText="1"/>
      <protection hidden="1"/>
    </xf>
    <xf numFmtId="0" fontId="16" fillId="0" borderId="2" xfId="0" applyNumberFormat="1" applyFont="1" applyBorder="1" applyProtection="1">
      <protection hidden="1"/>
    </xf>
    <xf numFmtId="0" fontId="0" fillId="0" borderId="2" xfId="0" applyNumberFormat="1" applyFill="1" applyBorder="1" applyProtection="1">
      <protection hidden="1"/>
    </xf>
    <xf numFmtId="0" fontId="0" fillId="0" borderId="2" xfId="0" applyNumberFormat="1" applyBorder="1" applyProtection="1">
      <protection hidden="1"/>
    </xf>
    <xf numFmtId="0" fontId="4" fillId="0" borderId="0" xfId="0" applyFont="1" applyBorder="1" applyAlignment="1" applyProtection="1">
      <alignment horizontal="center"/>
      <protection hidden="1"/>
    </xf>
    <xf numFmtId="0" fontId="5" fillId="2" borderId="2" xfId="0" applyFont="1" applyFill="1" applyBorder="1" applyAlignment="1" applyProtection="1">
      <alignment horizontal="center"/>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left" vertical="center"/>
      <protection hidden="1"/>
    </xf>
    <xf numFmtId="165" fontId="0" fillId="3" borderId="2" xfId="1"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10" fillId="3" borderId="6" xfId="0" applyFont="1"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0" fillId="3" borderId="8" xfId="0" applyFill="1" applyBorder="1" applyAlignment="1" applyProtection="1">
      <alignment horizontal="left" vertical="center" wrapText="1"/>
      <protection hidden="1"/>
    </xf>
    <xf numFmtId="0" fontId="0" fillId="3" borderId="11"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protection hidden="1"/>
    </xf>
    <xf numFmtId="0" fontId="0" fillId="3" borderId="12"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hidden="1"/>
    </xf>
    <xf numFmtId="165" fontId="0" fillId="3" borderId="2" xfId="1" applyNumberFormat="1" applyFont="1" applyFill="1" applyBorder="1" applyAlignment="1" applyProtection="1">
      <alignment horizontal="right" vertical="center"/>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0" fillId="6" borderId="2" xfId="0" applyFill="1" applyBorder="1" applyAlignment="1" applyProtection="1">
      <alignment horizontal="center"/>
      <protection hidden="1"/>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8" fillId="0" borderId="0" xfId="0" applyFont="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43" fontId="0" fillId="6" borderId="2" xfId="1" applyFont="1" applyFill="1" applyBorder="1" applyAlignment="1" applyProtection="1">
      <alignment horizontal="center" vertical="center"/>
      <protection hidden="1"/>
    </xf>
    <xf numFmtId="165" fontId="0" fillId="6" borderId="2" xfId="1" applyNumberFormat="1" applyFont="1" applyFill="1" applyBorder="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2" fillId="4" borderId="2" xfId="0" applyFont="1" applyFill="1" applyBorder="1" applyAlignment="1" applyProtection="1">
      <alignment horizontal="center"/>
      <protection hidden="1"/>
    </xf>
    <xf numFmtId="0" fontId="0" fillId="0" borderId="0" xfId="0" applyAlignment="1" applyProtection="1">
      <alignment horizontal="center" vertical="center"/>
      <protection hidden="1"/>
    </xf>
    <xf numFmtId="0" fontId="0" fillId="0" borderId="6" xfId="0" applyNumberFormat="1" applyBorder="1" applyAlignment="1" applyProtection="1">
      <alignment horizontal="center"/>
      <protection hidden="1"/>
    </xf>
    <xf numFmtId="0" fontId="0" fillId="0" borderId="8" xfId="0" applyNumberFormat="1" applyBorder="1" applyAlignment="1" applyProtection="1">
      <alignment horizontal="center"/>
      <protection hidden="1"/>
    </xf>
    <xf numFmtId="0" fontId="0" fillId="0" borderId="16" xfId="0" applyNumberFormat="1" applyBorder="1" applyAlignment="1" applyProtection="1">
      <alignment horizontal="center"/>
      <protection hidden="1"/>
    </xf>
    <xf numFmtId="0" fontId="0" fillId="0" borderId="17" xfId="0" applyNumberFormat="1" applyBorder="1" applyAlignment="1" applyProtection="1">
      <alignment horizontal="center"/>
      <protection hidden="1"/>
    </xf>
    <xf numFmtId="0" fontId="0" fillId="0" borderId="11" xfId="0" applyNumberFormat="1" applyBorder="1" applyAlignment="1" applyProtection="1">
      <alignment horizontal="left" vertical="top"/>
      <protection hidden="1"/>
    </xf>
    <xf numFmtId="0" fontId="0" fillId="6" borderId="18" xfId="0" applyFill="1" applyBorder="1" applyAlignment="1" applyProtection="1">
      <alignment horizontal="center"/>
      <protection hidden="1"/>
    </xf>
    <xf numFmtId="0" fontId="0" fillId="6" borderId="20" xfId="0" applyFill="1" applyBorder="1" applyAlignment="1" applyProtection="1">
      <alignment horizontal="center"/>
      <protection hidden="1"/>
    </xf>
    <xf numFmtId="168" fontId="0" fillId="6" borderId="18" xfId="0" applyNumberFormat="1" applyFill="1" applyBorder="1" applyAlignment="1" applyProtection="1">
      <alignment horizontal="center"/>
      <protection hidden="1"/>
    </xf>
    <xf numFmtId="168" fontId="0" fillId="6" borderId="20" xfId="0" applyNumberFormat="1" applyFill="1" applyBorder="1" applyAlignment="1" applyProtection="1">
      <alignment horizontal="center"/>
      <protection hidden="1"/>
    </xf>
    <xf numFmtId="168" fontId="0" fillId="6" borderId="18" xfId="1" applyNumberFormat="1" applyFont="1" applyFill="1" applyBorder="1" applyAlignment="1" applyProtection="1">
      <alignment horizontal="center" vertical="center"/>
      <protection hidden="1"/>
    </xf>
    <xf numFmtId="168" fontId="0" fillId="6" borderId="20" xfId="1"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Border="1" applyAlignment="1" applyProtection="1">
      <alignment horizontal="center"/>
      <protection hidden="1"/>
    </xf>
    <xf numFmtId="9" fontId="0" fillId="6" borderId="18" xfId="2" applyFont="1" applyFill="1" applyBorder="1" applyAlignment="1" applyProtection="1">
      <alignment horizontal="center" vertical="center"/>
      <protection hidden="1"/>
    </xf>
    <xf numFmtId="9" fontId="0" fillId="6" borderId="20" xfId="2" applyFont="1" applyFill="1" applyBorder="1" applyAlignment="1" applyProtection="1">
      <alignment horizontal="center" vertical="center"/>
      <protection hidden="1"/>
    </xf>
    <xf numFmtId="43" fontId="0" fillId="6" borderId="18" xfId="1" applyFont="1" applyFill="1" applyBorder="1" applyAlignment="1" applyProtection="1">
      <alignment horizontal="center" vertical="center"/>
      <protection hidden="1"/>
    </xf>
    <xf numFmtId="43" fontId="0" fillId="6" borderId="20" xfId="1" applyFont="1" applyFill="1" applyBorder="1" applyAlignment="1" applyProtection="1">
      <alignment horizontal="center" vertical="center"/>
      <protection hidden="1"/>
    </xf>
    <xf numFmtId="0" fontId="12" fillId="0" borderId="0" xfId="0" applyFont="1" applyAlignment="1" applyProtection="1">
      <alignment horizontal="center"/>
      <protection hidden="1"/>
    </xf>
    <xf numFmtId="0" fontId="4" fillId="2" borderId="18" xfId="0" applyFont="1" applyFill="1" applyBorder="1" applyAlignment="1" applyProtection="1">
      <alignment horizontal="center"/>
      <protection hidden="1"/>
    </xf>
    <xf numFmtId="0" fontId="13" fillId="2" borderId="19"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0" fillId="3" borderId="6" xfId="0" applyFill="1" applyBorder="1" applyAlignment="1" applyProtection="1">
      <alignment horizontal="left" vertical="center" wrapText="1"/>
      <protection hidden="1"/>
    </xf>
    <xf numFmtId="0" fontId="0" fillId="3" borderId="2" xfId="0" applyFill="1" applyBorder="1" applyAlignment="1" applyProtection="1">
      <alignment horizontal="right" vertical="center"/>
      <protection locked="0"/>
    </xf>
  </cellXfs>
  <cellStyles count="4">
    <cellStyle name="Comma" xfId="1" builtinId="3"/>
    <cellStyle name="Hyperlink" xfId="3" builtinId="8"/>
    <cellStyle name="Normal" xfId="0" builtinId="0"/>
    <cellStyle name="Percent" xfId="2" builtinId="5"/>
  </cellStyles>
  <dxfs count="90">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4" formatCode=";\ ;;"/>
      <fill>
        <patternFill patternType="none">
          <bgColor auto="1"/>
        </patternFill>
      </fill>
      <border>
        <left/>
        <right/>
        <top/>
        <bottom/>
        <vertical/>
        <horizontal/>
      </border>
    </dxf>
    <dxf>
      <numFmt numFmtId="164" formatCode=";\ ;;"/>
      <fill>
        <patternFill patternType="none">
          <bgColor auto="1"/>
        </patternFill>
      </fill>
      <border>
        <left/>
        <right/>
        <top/>
        <bottom/>
        <vertical/>
        <horizontal/>
      </border>
    </dxf>
    <dxf>
      <fill>
        <patternFill patternType="none">
          <bgColor auto="1"/>
        </patternFill>
      </fill>
      <border>
        <left/>
        <right/>
        <top/>
        <bottom/>
      </border>
    </dxf>
    <dxf>
      <numFmt numFmtId="164" formatCode=";\ ;;"/>
      <fill>
        <patternFill>
          <bgColor theme="6"/>
        </patternFill>
      </fill>
    </dxf>
    <dxf>
      <numFmt numFmtId="164"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4"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31750</xdr:rowOff>
    </xdr:from>
    <xdr:to>
      <xdr:col>15</xdr:col>
      <xdr:colOff>382476</xdr:colOff>
      <xdr:row>40</xdr:row>
      <xdr:rowOff>38100</xdr:rowOff>
    </xdr:to>
    <xdr:sp macro="" textlink="">
      <xdr:nvSpPr>
        <xdr:cNvPr id="2" name="Tekstfelt 1"/>
        <xdr:cNvSpPr txBox="1"/>
      </xdr:nvSpPr>
      <xdr:spPr>
        <a:xfrm>
          <a:off x="114300" y="31750"/>
          <a:ext cx="9412176" cy="7626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200" baseline="0"/>
        </a:p>
        <a:p>
          <a:r>
            <a:rPr lang="da-DK" sz="1600" b="1" baseline="0"/>
            <a:t>Information om, hvornår dette ark skal benyttes:</a:t>
          </a:r>
          <a:endParaRPr lang="da-DK" sz="1600" b="0"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u="sng">
              <a:solidFill>
                <a:schemeClr val="dk1"/>
              </a:solidFill>
              <a:effectLst/>
              <a:latin typeface="+mn-lt"/>
              <a:ea typeface="+mn-ea"/>
              <a:cs typeface="+mn-cs"/>
            </a:rPr>
            <a:t>Bemærk</a:t>
          </a:r>
          <a:r>
            <a:rPr lang="da-DK" sz="1100">
              <a:solidFill>
                <a:schemeClr val="dk1"/>
              </a:solidFill>
              <a:effectLst/>
              <a:latin typeface="+mn-lt"/>
              <a:ea typeface="+mn-ea"/>
              <a:cs typeface="+mn-cs"/>
            </a:rPr>
            <a:t> excelarket er</a:t>
          </a:r>
          <a:r>
            <a:rPr lang="da-DK" sz="1100" baseline="0">
              <a:solidFill>
                <a:schemeClr val="dk1"/>
              </a:solidFill>
              <a:effectLst/>
              <a:latin typeface="+mn-lt"/>
              <a:ea typeface="+mn-ea"/>
              <a:cs typeface="+mn-cs"/>
            </a:rPr>
            <a:t> ikke en ansøgning, dvs. ansøgningsskemaet på portalen skal udfyldes, som en del af ansøgningen.  Link: https://portal.ens.dk/ENS_Dashboard/login </a:t>
          </a:r>
          <a:endParaRPr lang="da-DK" sz="1600">
            <a:effectLst/>
          </a:endParaRPr>
        </a:p>
        <a:p>
          <a:endParaRPr lang="da-DK" sz="1600" b="1" baseline="0"/>
        </a:p>
        <a:p>
          <a:r>
            <a:rPr lang="da-DK" sz="1100" b="1">
              <a:solidFill>
                <a:schemeClr val="dk1"/>
              </a:solidFill>
              <a:effectLst/>
              <a:latin typeface="+mn-lt"/>
              <a:ea typeface="+mn-ea"/>
              <a:cs typeface="+mn-cs"/>
            </a:rPr>
            <a:t>Beregner</a:t>
          </a:r>
          <a:r>
            <a:rPr lang="da-DK" sz="1100" b="1" baseline="0">
              <a:solidFill>
                <a:schemeClr val="dk1"/>
              </a:solidFill>
              <a:effectLst/>
              <a:latin typeface="+mn-lt"/>
              <a:ea typeface="+mn-ea"/>
              <a:cs typeface="+mn-cs"/>
            </a:rPr>
            <a:t> til udskiftning af mindre brændselskedler og kalorifer: </a:t>
          </a:r>
        </a:p>
        <a:p>
          <a:r>
            <a:rPr lang="da-DK" sz="1100">
              <a:solidFill>
                <a:schemeClr val="dk1"/>
              </a:solidFill>
              <a:effectLst/>
              <a:latin typeface="+mn-lt"/>
              <a:ea typeface="+mn-ea"/>
              <a:cs typeface="+mn-cs"/>
            </a:rPr>
            <a:t>Excelarket er en kopi af varmeforsygningsberegner til udskiftning af mindre brændselskedler på ansøgningsportalen. Den kan benyttes, hvis du ønsker at søge om udskiftning af mere end en kedel/ kalorifer/ strålevarmer med forbrug under 32.000 kg træpiller, 15.000 L olie og 15.000 Nm</a:t>
          </a:r>
          <a:r>
            <a:rPr lang="da-DK" sz="1100" baseline="30000">
              <a:solidFill>
                <a:schemeClr val="dk1"/>
              </a:solidFill>
              <a:effectLst/>
              <a:latin typeface="+mn-lt"/>
              <a:ea typeface="+mn-ea"/>
              <a:cs typeface="+mn-cs"/>
            </a:rPr>
            <a:t>3</a:t>
          </a:r>
          <a:r>
            <a:rPr lang="da-DK" sz="1100">
              <a:solidFill>
                <a:schemeClr val="dk1"/>
              </a:solidFill>
              <a:effectLst/>
              <a:latin typeface="+mn-lt"/>
              <a:ea typeface="+mn-ea"/>
              <a:cs typeface="+mn-cs"/>
            </a:rPr>
            <a:t> naturgas i samme ansøgning. Bemærk, hvis du har flere kedler/ kalorifer skal du altid udfylde den ene  i beregneren på ansøgningsportalen.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Hvis du har en kedel/ kalorifer eller flere kedler/ kaloriferer med et forbrug over 32.000 kg, 15.000 L olie og/ eller 15.000 Nm</a:t>
          </a:r>
          <a:r>
            <a:rPr lang="da-DK" sz="1100" baseline="30000">
              <a:solidFill>
                <a:schemeClr val="dk1"/>
              </a:solidFill>
              <a:effectLst/>
              <a:latin typeface="+mn-lt"/>
              <a:ea typeface="+mn-ea"/>
              <a:cs typeface="+mn-cs"/>
            </a:rPr>
            <a:t>3</a:t>
          </a:r>
          <a:r>
            <a:rPr lang="da-DK" sz="1100">
              <a:solidFill>
                <a:schemeClr val="dk1"/>
              </a:solidFill>
              <a:effectLst/>
              <a:latin typeface="+mn-lt"/>
              <a:ea typeface="+mn-ea"/>
              <a:cs typeface="+mn-cs"/>
            </a:rPr>
            <a:t> skal du benytte standardløsning for varmeforsyning i stedet for. </a:t>
          </a:r>
        </a:p>
        <a:p>
          <a:r>
            <a:rPr lang="da-DK" sz="1100">
              <a:solidFill>
                <a:schemeClr val="dk1"/>
              </a:solidFill>
              <a:effectLst/>
              <a:latin typeface="+mn-lt"/>
              <a:ea typeface="+mn-ea"/>
              <a:cs typeface="+mn-cs"/>
            </a:rPr>
            <a:t> </a:t>
          </a:r>
          <a:endParaRPr lang="da-DK" sz="1100" b="0" baseline="0">
            <a:solidFill>
              <a:schemeClr val="dk1"/>
            </a:solidFill>
            <a:effectLst/>
            <a:latin typeface="+mn-lt"/>
            <a:ea typeface="+mn-ea"/>
            <a:cs typeface="+mn-cs"/>
          </a:endParaRPr>
        </a:p>
        <a:p>
          <a:endParaRPr lang="da-DK" sz="1100" b="1" baseline="0">
            <a:solidFill>
              <a:schemeClr val="dk1"/>
            </a:solidFill>
            <a:effectLst/>
            <a:latin typeface="+mn-lt"/>
            <a:ea typeface="+mn-ea"/>
            <a:cs typeface="+mn-cs"/>
          </a:endParaRPr>
        </a:p>
        <a:p>
          <a:r>
            <a:rPr lang="da-DK" sz="1100" b="1" baseline="0">
              <a:solidFill>
                <a:schemeClr val="dk1"/>
              </a:solidFill>
              <a:effectLst/>
              <a:latin typeface="+mn-lt"/>
              <a:ea typeface="+mn-ea"/>
              <a:cs typeface="+mn-cs"/>
            </a:rPr>
            <a:t>Beregner til udskiftni</a:t>
          </a:r>
          <a:r>
            <a:rPr lang="da-DK" sz="1200" b="1" baseline="0">
              <a:solidFill>
                <a:schemeClr val="dk1"/>
              </a:solidFill>
              <a:effectLst/>
              <a:latin typeface="+mn-lt"/>
              <a:ea typeface="+mn-ea"/>
              <a:cs typeface="+mn-cs"/>
            </a:rPr>
            <a:t>ng af almen belysning:</a:t>
          </a:r>
        </a:p>
        <a:p>
          <a:endParaRPr lang="da-DK" sz="1200" b="1" baseline="0">
            <a:solidFill>
              <a:schemeClr val="dk1"/>
            </a:solidFill>
            <a:effectLst/>
            <a:latin typeface="+mn-lt"/>
            <a:ea typeface="+mn-ea"/>
            <a:cs typeface="+mn-cs"/>
          </a:endParaRPr>
        </a:p>
        <a:p>
          <a:r>
            <a:rPr lang="da-DK" sz="1100">
              <a:solidFill>
                <a:schemeClr val="dk1"/>
              </a:solidFill>
              <a:effectLst/>
              <a:latin typeface="+mn-lt"/>
              <a:ea typeface="+mn-ea"/>
              <a:cs typeface="+mn-cs"/>
            </a:rPr>
            <a:t>Excelarket er en kopi af beregner for belysning på ansøgningsportalen. Du skal altid starte med at udfylde beregneren på ansøgningsportalen. </a:t>
          </a:r>
        </a:p>
        <a:p>
          <a:r>
            <a:rPr lang="da-DK" sz="1100">
              <a:solidFill>
                <a:schemeClr val="dk1"/>
              </a:solidFill>
              <a:effectLst/>
              <a:latin typeface="+mn-lt"/>
              <a:ea typeface="+mn-ea"/>
              <a:cs typeface="+mn-cs"/>
            </a:rPr>
            <a:t>Excel  kan benyttes i følgende situationer:</a:t>
          </a:r>
        </a:p>
        <a:p>
          <a:pPr lvl="0"/>
          <a:endParaRPr lang="da-DK" sz="1100" baseline="0">
            <a:solidFill>
              <a:schemeClr val="dk1"/>
            </a:solidFill>
            <a:effectLst/>
            <a:latin typeface="+mn-lt"/>
            <a:ea typeface="+mn-ea"/>
            <a:cs typeface="+mn-cs"/>
          </a:endParaRPr>
        </a:p>
        <a:p>
          <a:pPr lvl="0"/>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Ansøgningen indeholder flere belysningsprojekter.</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Ansøgning indeholder flere adresser. </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Belysningsprojektet indeholder mere end 10 typer af lyskilder.</a:t>
          </a:r>
        </a:p>
        <a:p>
          <a:pPr lvl="0"/>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Belysningsprojektet indeholder forskellig brugstider</a:t>
          </a: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a:p>
          <a:endParaRPr lang="da-DK" sz="1200" b="0" baseline="0">
            <a:solidFill>
              <a:schemeClr val="dk1"/>
            </a:solidFill>
            <a:effectLst/>
            <a:latin typeface="+mn-lt"/>
            <a:ea typeface="+mn-ea"/>
            <a:cs typeface="+mn-cs"/>
          </a:endParaRPr>
        </a:p>
      </xdr:txBody>
    </xdr:sp>
    <xdr:clientData/>
  </xdr:twoCellAnchor>
  <xdr:twoCellAnchor editAs="oneCell">
    <xdr:from>
      <xdr:col>10</xdr:col>
      <xdr:colOff>457200</xdr:colOff>
      <xdr:row>1</xdr:row>
      <xdr:rowOff>12700</xdr:rowOff>
    </xdr:from>
    <xdr:to>
      <xdr:col>14</xdr:col>
      <xdr:colOff>54248</xdr:colOff>
      <xdr:row>4</xdr:row>
      <xdr:rowOff>113362</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3200" y="196850"/>
          <a:ext cx="2035448" cy="6531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E\-%204%20-%20Team%20Erhvervspulje\27%20-%20Redesign%20af%20erhvervspuljen\Info%20og%20vejledning\Bilag%20til%20hjemmeside%20-%20pdf\Bilag%200%20-%20Beregningsa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062038/AppData/Local/Microsoft/Windows/INetCache/Content.Outlook/JO8AJ33N/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Portalberegner - belysning"/>
      <sheetName val="3.Portalberegner-Varmeforsyning"/>
      <sheetName val="4. Beregning af tilskud"/>
      <sheetName val="Lister"/>
    </sheetNames>
    <sheetDataSet>
      <sheetData sheetId="0"/>
      <sheetData sheetId="1"/>
      <sheetData sheetId="2">
        <row r="11">
          <cell r="Z11" t="str">
            <v>Oliekedel</v>
          </cell>
          <cell r="AA11" t="str">
            <v>Naturgaskedel</v>
          </cell>
          <cell r="AB11" t="str">
            <v>Træpillekedel</v>
          </cell>
          <cell r="AC11" t="str">
            <v>Oliekaloriferer</v>
          </cell>
          <cell r="AD11" t="str">
            <v>Naturgaskaloriferer</v>
          </cell>
          <cell r="AE11" t="str">
            <v>Træfliskedel</v>
          </cell>
        </row>
        <row r="12">
          <cell r="Z12" t="str">
            <v>1000 - 2999</v>
          </cell>
          <cell r="AA12" t="str">
            <v>1000 - 2999</v>
          </cell>
          <cell r="AB12" t="str">
            <v>3000 - 13999</v>
          </cell>
          <cell r="AC12" t="str">
            <v>1000 - 2999</v>
          </cell>
          <cell r="AD12" t="str">
            <v>1000 - 2999</v>
          </cell>
          <cell r="AE12" t="str">
            <v>3000 - 13999</v>
          </cell>
        </row>
        <row r="13">
          <cell r="Z13" t="str">
            <v>3000 - 4999</v>
          </cell>
          <cell r="AA13" t="str">
            <v>3000 - 4999</v>
          </cell>
          <cell r="AB13" t="str">
            <v>14000 - 16999</v>
          </cell>
          <cell r="AC13" t="str">
            <v>3000 - 4999</v>
          </cell>
          <cell r="AD13" t="str">
            <v>3000 - 4999</v>
          </cell>
          <cell r="AE13" t="str">
            <v>14000 - 16999</v>
          </cell>
        </row>
        <row r="14">
          <cell r="Z14" t="str">
            <v>5000 - 6999</v>
          </cell>
          <cell r="AA14" t="str">
            <v>5000 - 6999</v>
          </cell>
          <cell r="AB14" t="str">
            <v>17000 - 19999</v>
          </cell>
          <cell r="AC14" t="str">
            <v>5000 - 6999</v>
          </cell>
          <cell r="AD14" t="str">
            <v>5000 - 6999</v>
          </cell>
          <cell r="AE14" t="str">
            <v>17000 - 19999</v>
          </cell>
        </row>
        <row r="15">
          <cell r="Z15" t="str">
            <v>7000- 8999</v>
          </cell>
          <cell r="AA15" t="str">
            <v>7000- 8999</v>
          </cell>
          <cell r="AB15" t="str">
            <v>20000 - 22999</v>
          </cell>
          <cell r="AC15" t="str">
            <v>7000- 8999</v>
          </cell>
          <cell r="AD15" t="str">
            <v>7000- 8999</v>
          </cell>
          <cell r="AE15" t="str">
            <v>20000 - 22999</v>
          </cell>
        </row>
        <row r="16">
          <cell r="Z16" t="str">
            <v>9000 - 10999</v>
          </cell>
          <cell r="AA16" t="str">
            <v>9000 - 10999</v>
          </cell>
          <cell r="AB16" t="str">
            <v>23000 - 25999</v>
          </cell>
          <cell r="AC16" t="str">
            <v>9000 - 10999</v>
          </cell>
          <cell r="AD16" t="str">
            <v>9000 - 10999</v>
          </cell>
          <cell r="AE16" t="str">
            <v>23000 - 25999</v>
          </cell>
        </row>
        <row r="17">
          <cell r="Z17" t="str">
            <v>11000 - 12999</v>
          </cell>
          <cell r="AA17" t="str">
            <v>11000 - 12999</v>
          </cell>
          <cell r="AB17" t="str">
            <v>26000 - 28999</v>
          </cell>
          <cell r="AC17" t="str">
            <v>11000 - 12999</v>
          </cell>
          <cell r="AD17" t="str">
            <v>11000 - 12999</v>
          </cell>
          <cell r="AE17" t="str">
            <v>26000 - 28999</v>
          </cell>
        </row>
        <row r="18">
          <cell r="Z18" t="str">
            <v>13000 - 15000</v>
          </cell>
          <cell r="AA18" t="str">
            <v>13000 - 15000</v>
          </cell>
          <cell r="AB18" t="str">
            <v>29000 - 32000</v>
          </cell>
          <cell r="AC18" t="str">
            <v>13000 - 15000</v>
          </cell>
          <cell r="AD18" t="str">
            <v>13000 - 15000</v>
          </cell>
          <cell r="AE18" t="str">
            <v>29000 - 32000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irksomhedsoplysninger"/>
      <sheetName val="Ansøgning om tilsagn del 1"/>
      <sheetName val="Portalberegner"/>
      <sheetName val="Ansøgning om tilsagn "/>
      <sheetName val="Udbetaling"/>
      <sheetName val="Anmodning om udbetaling"/>
      <sheetName val="Li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workbookViewId="0"/>
  </sheetViews>
  <sheetFormatPr defaultRowHeight="15" x14ac:dyDescent="0.25"/>
  <sheetData>
    <row r="2" spans="2:18" x14ac:dyDescent="0.25">
      <c r="R2" t="s">
        <v>92</v>
      </c>
    </row>
    <row r="6" spans="2:18" x14ac:dyDescent="0.25">
      <c r="B6" s="26"/>
    </row>
  </sheetData>
  <sheetProtection algorithmName="SHA-512" hashValue="zvbCgBFKa4sZlE5hpIbx4e7R37QSEgbBiaPmTiRORxb16ztHuAlDvklxYL+qennRE7Idq/4zqSIzjh+KBo//KQ==" saltValue="dMoW+WfyMTLY+lkroVJjvg=="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workbookViewId="0">
      <selection activeCell="C7" sqref="C7:D7"/>
    </sheetView>
  </sheetViews>
  <sheetFormatPr defaultColWidth="9.140625" defaultRowHeight="15" x14ac:dyDescent="0.25"/>
  <cols>
    <col min="1" max="1" width="9.140625" style="1"/>
    <col min="2" max="2" width="53.5703125" style="1" customWidth="1"/>
    <col min="3" max="3" width="40" style="1" customWidth="1"/>
    <col min="4" max="4" width="20.5703125" style="1" customWidth="1"/>
    <col min="5" max="10" width="9.140625" style="1"/>
    <col min="11" max="11" width="16.85546875" style="1" customWidth="1"/>
    <col min="12" max="12" width="29.42578125" style="1" bestFit="1" customWidth="1"/>
    <col min="13" max="13" width="21.85546875" style="1" customWidth="1"/>
    <col min="14" max="14" width="26.85546875" style="1" bestFit="1" customWidth="1"/>
    <col min="15" max="15" width="16.85546875" style="1" hidden="1" customWidth="1"/>
    <col min="16" max="16" width="17.85546875" style="1" hidden="1" customWidth="1"/>
    <col min="17" max="17" width="0" style="1" hidden="1" customWidth="1"/>
    <col min="18" max="18" width="15" style="1" hidden="1" customWidth="1"/>
    <col min="19" max="19" width="12.7109375" style="1" hidden="1" customWidth="1"/>
    <col min="20" max="20" width="14.7109375" style="1" hidden="1" customWidth="1"/>
    <col min="21" max="21" width="15.42578125" style="1" hidden="1" customWidth="1"/>
    <col min="22" max="22" width="27.5703125" style="1" hidden="1" customWidth="1"/>
    <col min="23" max="23" width="10.7109375" style="1" hidden="1" customWidth="1"/>
    <col min="24" max="24" width="17.28515625" style="1" hidden="1" customWidth="1"/>
    <col min="25" max="25" width="13.28515625" style="1" hidden="1" customWidth="1"/>
    <col min="26" max="26" width="14.7109375" style="1" hidden="1" customWidth="1"/>
    <col min="27" max="27" width="32.28515625" style="1" hidden="1" customWidth="1"/>
    <col min="28" max="28" width="16.140625" style="1" customWidth="1"/>
    <col min="29" max="29" width="15.7109375" style="1" customWidth="1"/>
    <col min="30" max="30" width="15.140625" style="1" customWidth="1"/>
    <col min="31" max="31" width="41.85546875" style="1" customWidth="1"/>
    <col min="32" max="32" width="7.140625" style="1" customWidth="1"/>
    <col min="33" max="16384" width="9.140625" style="1"/>
  </cols>
  <sheetData>
    <row r="1" spans="1:32" ht="21" x14ac:dyDescent="0.35">
      <c r="B1" s="79" t="s">
        <v>60</v>
      </c>
      <c r="C1" s="79"/>
      <c r="D1" s="79"/>
      <c r="E1" s="2"/>
      <c r="F1" s="2"/>
      <c r="G1" s="2"/>
      <c r="H1" s="2"/>
      <c r="I1" s="2"/>
      <c r="J1" s="2"/>
      <c r="K1" s="2"/>
      <c r="L1" s="2"/>
      <c r="M1" s="2"/>
      <c r="N1" s="2"/>
      <c r="O1" s="2"/>
      <c r="P1" s="2"/>
    </row>
    <row r="2" spans="1:32" ht="21" x14ac:dyDescent="0.35">
      <c r="B2" s="3"/>
      <c r="C2" s="3"/>
      <c r="D2" s="3"/>
      <c r="E2" s="2"/>
      <c r="F2" s="2"/>
      <c r="G2" s="2"/>
      <c r="H2" s="2"/>
      <c r="I2" s="2"/>
      <c r="J2" s="2"/>
      <c r="K2" s="2"/>
      <c r="L2" s="2"/>
      <c r="M2" s="2"/>
      <c r="N2" s="2"/>
      <c r="O2" s="2"/>
      <c r="P2" s="2"/>
    </row>
    <row r="3" spans="1:32" ht="21" x14ac:dyDescent="0.35">
      <c r="A3" s="4"/>
      <c r="B3" s="80" t="s">
        <v>86</v>
      </c>
      <c r="C3" s="80"/>
      <c r="D3" s="80"/>
      <c r="I3" s="4"/>
      <c r="J3" s="4"/>
      <c r="K3" s="4"/>
      <c r="L3" s="4"/>
      <c r="M3" s="4"/>
      <c r="N3" s="4"/>
      <c r="O3" s="4"/>
      <c r="P3" s="4"/>
    </row>
    <row r="4" spans="1:32" ht="21" x14ac:dyDescent="0.35">
      <c r="A4" s="4"/>
      <c r="B4" s="81" t="s">
        <v>100</v>
      </c>
      <c r="C4" s="82"/>
      <c r="D4" s="82"/>
      <c r="I4" s="4"/>
      <c r="J4" s="4"/>
      <c r="K4" s="4"/>
      <c r="L4" s="4"/>
      <c r="M4" s="4"/>
      <c r="N4" s="4"/>
      <c r="O4" s="4"/>
      <c r="P4" s="4"/>
    </row>
    <row r="5" spans="1:32" ht="270" customHeight="1" x14ac:dyDescent="0.35">
      <c r="A5" s="4"/>
      <c r="B5" s="82"/>
      <c r="C5" s="82"/>
      <c r="D5" s="82"/>
      <c r="I5" s="4"/>
      <c r="J5" s="4"/>
      <c r="K5" s="4"/>
      <c r="L5" s="4"/>
      <c r="M5" s="4"/>
      <c r="N5" s="4"/>
      <c r="O5" s="4"/>
      <c r="P5" s="4"/>
    </row>
    <row r="6" spans="1:32" ht="21" x14ac:dyDescent="0.35">
      <c r="A6" s="4"/>
      <c r="G6" s="5"/>
      <c r="I6" s="4"/>
      <c r="J6" s="4"/>
      <c r="K6" s="4"/>
      <c r="L6" s="4"/>
      <c r="M6" s="4"/>
      <c r="N6" s="4"/>
      <c r="O6" s="4"/>
      <c r="P6" s="4"/>
    </row>
    <row r="7" spans="1:32" ht="44.25" customHeight="1" x14ac:dyDescent="0.35">
      <c r="A7" s="4"/>
      <c r="B7" s="6" t="s">
        <v>97</v>
      </c>
      <c r="C7" s="83"/>
      <c r="D7" s="83"/>
      <c r="E7" s="4"/>
      <c r="F7" s="84"/>
      <c r="G7" s="84"/>
      <c r="H7" s="84"/>
      <c r="I7" s="84"/>
      <c r="J7" s="84"/>
      <c r="K7" s="84"/>
      <c r="L7" s="84"/>
      <c r="M7" s="4"/>
      <c r="N7" s="4"/>
      <c r="O7" s="4"/>
      <c r="P7" s="4"/>
    </row>
    <row r="9" spans="1:32" ht="50.1" customHeight="1" thickBot="1" x14ac:dyDescent="0.3">
      <c r="B9" s="100" t="str">
        <f>IF(C7="Nej","Kan beregneren ikke benyttes, se ansøgningsvejledningen for yderligere hjælp","")</f>
        <v/>
      </c>
      <c r="C9" s="100"/>
      <c r="D9" s="100"/>
    </row>
    <row r="10" spans="1:32" x14ac:dyDescent="0.25">
      <c r="B10" s="106"/>
      <c r="C10" s="106"/>
      <c r="D10" s="106"/>
      <c r="Q10" s="7"/>
      <c r="R10" s="8"/>
      <c r="S10" s="57"/>
      <c r="T10" s="57"/>
      <c r="U10" s="57"/>
      <c r="V10" s="57"/>
      <c r="W10" s="57"/>
      <c r="X10" s="58"/>
      <c r="Y10" s="55"/>
      <c r="Z10" s="55"/>
      <c r="AA10" s="30"/>
      <c r="AB10" s="30"/>
    </row>
    <row r="11" spans="1:32" x14ac:dyDescent="0.25">
      <c r="B11" s="107" t="s">
        <v>1</v>
      </c>
      <c r="C11" s="107"/>
      <c r="D11" s="107"/>
      <c r="F11" s="85" t="s">
        <v>95</v>
      </c>
      <c r="G11" s="86"/>
      <c r="H11" s="86"/>
      <c r="I11" s="86"/>
      <c r="J11" s="86"/>
      <c r="K11" s="86"/>
      <c r="L11" s="86"/>
      <c r="M11" s="87"/>
      <c r="Q11" s="9"/>
      <c r="R11" s="10"/>
      <c r="S11" s="61" t="s">
        <v>2</v>
      </c>
      <c r="T11" s="61" t="s">
        <v>3</v>
      </c>
      <c r="U11" s="61" t="s">
        <v>4</v>
      </c>
      <c r="V11" s="62" t="s">
        <v>5</v>
      </c>
      <c r="W11" s="55"/>
      <c r="X11" s="63"/>
      <c r="Y11" s="55"/>
      <c r="Z11" s="61" t="s">
        <v>93</v>
      </c>
      <c r="AA11" s="45" t="s">
        <v>12</v>
      </c>
      <c r="AB11" s="45" t="s">
        <v>94</v>
      </c>
      <c r="AC11" s="11"/>
      <c r="AD11" s="11"/>
      <c r="AE11" s="11"/>
      <c r="AF11" s="12"/>
    </row>
    <row r="12" spans="1:32" x14ac:dyDescent="0.25">
      <c r="B12" s="41"/>
      <c r="C12" s="41"/>
      <c r="D12" s="41"/>
      <c r="E12" s="14"/>
      <c r="F12" s="88"/>
      <c r="G12" s="89"/>
      <c r="H12" s="89"/>
      <c r="I12" s="89"/>
      <c r="J12" s="89"/>
      <c r="K12" s="89"/>
      <c r="L12" s="89"/>
      <c r="M12" s="90"/>
      <c r="Q12" s="9"/>
      <c r="R12" s="10"/>
      <c r="S12" s="60" t="s">
        <v>93</v>
      </c>
      <c r="T12" s="64">
        <v>0.7</v>
      </c>
      <c r="U12" s="64" t="s">
        <v>10</v>
      </c>
      <c r="V12" s="64">
        <v>9.8699999999999992</v>
      </c>
      <c r="W12" s="55"/>
      <c r="X12" s="63"/>
      <c r="Y12" s="55"/>
      <c r="Z12" s="60" t="str">
        <f>U36</f>
        <v>1000 - 2999</v>
      </c>
      <c r="AA12" s="46" t="str">
        <f>U36</f>
        <v>1000 - 2999</v>
      </c>
      <c r="AB12" s="47" t="str">
        <f>U44</f>
        <v>3000 - 13999</v>
      </c>
      <c r="AC12" s="10"/>
      <c r="AD12" s="10"/>
      <c r="AE12" s="15"/>
    </row>
    <row r="13" spans="1:32" x14ac:dyDescent="0.25">
      <c r="B13" s="13" t="s">
        <v>11</v>
      </c>
      <c r="C13" s="94"/>
      <c r="D13" s="94"/>
      <c r="E13" s="14">
        <f>IF(OR(C7="Nej",C7=""),0.3,IF(OR($C$13="",ISNUMBER($C$13)=FALSE),0,1))</f>
        <v>0.3</v>
      </c>
      <c r="F13" s="88"/>
      <c r="G13" s="89"/>
      <c r="H13" s="89"/>
      <c r="I13" s="89"/>
      <c r="J13" s="89"/>
      <c r="K13" s="89"/>
      <c r="L13" s="89"/>
      <c r="M13" s="90"/>
      <c r="Q13" s="9"/>
      <c r="R13" s="10"/>
      <c r="S13" s="60" t="s">
        <v>12</v>
      </c>
      <c r="T13" s="64">
        <v>0.7</v>
      </c>
      <c r="U13" s="64" t="s">
        <v>12</v>
      </c>
      <c r="V13" s="64">
        <v>11</v>
      </c>
      <c r="W13" s="55"/>
      <c r="X13" s="63"/>
      <c r="Y13" s="55"/>
      <c r="Z13" s="60" t="str">
        <f t="shared" ref="Z13:Z18" si="0">U37</f>
        <v>3000 - 4999</v>
      </c>
      <c r="AA13" s="46" t="str">
        <f t="shared" ref="AA13:AA18" si="1">U37</f>
        <v>3000 - 4999</v>
      </c>
      <c r="AB13" s="47" t="str">
        <f t="shared" ref="AB13:AB18" si="2">U45</f>
        <v>14000 - 16999</v>
      </c>
      <c r="AC13" s="10"/>
      <c r="AD13" s="10"/>
      <c r="AE13" s="15"/>
    </row>
    <row r="14" spans="1:32" x14ac:dyDescent="0.25">
      <c r="F14" s="88"/>
      <c r="G14" s="89"/>
      <c r="H14" s="89"/>
      <c r="I14" s="89"/>
      <c r="J14" s="89"/>
      <c r="K14" s="89"/>
      <c r="L14" s="89"/>
      <c r="M14" s="90"/>
      <c r="Q14" s="9"/>
      <c r="R14" s="10"/>
      <c r="S14" s="60" t="s">
        <v>94</v>
      </c>
      <c r="T14" s="64">
        <v>0.7</v>
      </c>
      <c r="U14" s="64" t="s">
        <v>13</v>
      </c>
      <c r="V14" s="64">
        <v>4.67</v>
      </c>
      <c r="W14" s="55"/>
      <c r="X14" s="63"/>
      <c r="Y14" s="55"/>
      <c r="Z14" s="60" t="str">
        <f t="shared" si="0"/>
        <v>5000 - 6999</v>
      </c>
      <c r="AA14" s="46" t="str">
        <f t="shared" si="1"/>
        <v>5000 - 6999</v>
      </c>
      <c r="AB14" s="47" t="str">
        <f t="shared" si="2"/>
        <v>17000 - 19999</v>
      </c>
      <c r="AC14" s="10"/>
      <c r="AD14" s="10"/>
      <c r="AE14" s="15"/>
    </row>
    <row r="15" spans="1:32" x14ac:dyDescent="0.25">
      <c r="F15" s="88"/>
      <c r="G15" s="89"/>
      <c r="H15" s="89"/>
      <c r="I15" s="89"/>
      <c r="J15" s="89"/>
      <c r="K15" s="89"/>
      <c r="L15" s="89"/>
      <c r="M15" s="90"/>
      <c r="Q15" s="9"/>
      <c r="R15" s="10"/>
      <c r="S15" s="60" t="s">
        <v>7</v>
      </c>
      <c r="T15" s="64">
        <v>0.87</v>
      </c>
      <c r="U15" s="64" t="s">
        <v>10</v>
      </c>
      <c r="V15" s="64">
        <v>9.8699999999999992</v>
      </c>
      <c r="W15" s="55"/>
      <c r="X15" s="63"/>
      <c r="Y15" s="55"/>
      <c r="Z15" s="60" t="str">
        <f t="shared" si="0"/>
        <v>7000- 8999</v>
      </c>
      <c r="AA15" s="46" t="str">
        <f t="shared" si="1"/>
        <v>7000- 8999</v>
      </c>
      <c r="AB15" s="47" t="str">
        <f t="shared" si="2"/>
        <v>20000 - 22999</v>
      </c>
      <c r="AC15" s="10"/>
      <c r="AD15" s="10"/>
      <c r="AE15" s="15"/>
    </row>
    <row r="16" spans="1:32" x14ac:dyDescent="0.25">
      <c r="F16" s="88"/>
      <c r="G16" s="89"/>
      <c r="H16" s="89"/>
      <c r="I16" s="89"/>
      <c r="J16" s="89"/>
      <c r="K16" s="89"/>
      <c r="L16" s="89"/>
      <c r="M16" s="90"/>
      <c r="Q16" s="9"/>
      <c r="R16" s="10"/>
      <c r="S16" s="60" t="s">
        <v>8</v>
      </c>
      <c r="T16" s="64">
        <v>0.87</v>
      </c>
      <c r="U16" s="64" t="s">
        <v>12</v>
      </c>
      <c r="V16" s="64">
        <v>11</v>
      </c>
      <c r="W16" s="55"/>
      <c r="X16" s="63"/>
      <c r="Y16" s="55"/>
      <c r="Z16" s="60" t="str">
        <f t="shared" si="0"/>
        <v>9000 - 10999</v>
      </c>
      <c r="AA16" s="46" t="str">
        <f t="shared" si="1"/>
        <v>9000 - 10999</v>
      </c>
      <c r="AB16" s="47" t="str">
        <f t="shared" si="2"/>
        <v>23000 - 25999</v>
      </c>
      <c r="AC16" s="10"/>
      <c r="AD16" s="10"/>
      <c r="AE16" s="15"/>
    </row>
    <row r="17" spans="2:31" ht="15.75" thickBot="1" x14ac:dyDescent="0.3">
      <c r="B17" s="16" t="s">
        <v>14</v>
      </c>
      <c r="C17" s="95"/>
      <c r="D17" s="95"/>
      <c r="E17" s="14">
        <f>IF(OR(C7="Nej",C7=""),0.3,IF(C17="",0,1))</f>
        <v>0.3</v>
      </c>
      <c r="F17" s="88"/>
      <c r="G17" s="89"/>
      <c r="H17" s="89"/>
      <c r="I17" s="89"/>
      <c r="J17" s="89"/>
      <c r="K17" s="89"/>
      <c r="L17" s="89"/>
      <c r="M17" s="90"/>
      <c r="Q17" s="9"/>
      <c r="R17" s="10"/>
      <c r="S17" s="60"/>
      <c r="T17" s="60"/>
      <c r="U17" s="60"/>
      <c r="V17" s="60"/>
      <c r="W17" s="60"/>
      <c r="X17" s="63"/>
      <c r="Y17" s="55"/>
      <c r="Z17" s="60" t="str">
        <f t="shared" si="0"/>
        <v>11000 - 12999</v>
      </c>
      <c r="AA17" s="46" t="str">
        <f t="shared" si="1"/>
        <v>11000 - 12999</v>
      </c>
      <c r="AB17" s="47" t="str">
        <f t="shared" si="2"/>
        <v>26000 - 28999</v>
      </c>
      <c r="AC17" s="10"/>
      <c r="AD17" s="10"/>
      <c r="AE17" s="15"/>
    </row>
    <row r="18" spans="2:31" x14ac:dyDescent="0.25">
      <c r="B18" s="16" t="s">
        <v>15</v>
      </c>
      <c r="C18" s="98"/>
      <c r="D18" s="99"/>
      <c r="E18" s="17">
        <f>AB24</f>
        <v>0.3</v>
      </c>
      <c r="F18" s="88"/>
      <c r="G18" s="89"/>
      <c r="H18" s="89"/>
      <c r="I18" s="89"/>
      <c r="J18" s="89"/>
      <c r="K18" s="89"/>
      <c r="L18" s="89"/>
      <c r="M18" s="90"/>
      <c r="Q18" s="9"/>
      <c r="R18" s="7"/>
      <c r="S18" s="57" t="s">
        <v>17</v>
      </c>
      <c r="T18" s="58"/>
      <c r="U18" s="60"/>
      <c r="V18" s="60"/>
      <c r="W18" s="60"/>
      <c r="X18" s="63"/>
      <c r="Y18" s="55"/>
      <c r="Z18" s="60" t="str">
        <f t="shared" si="0"/>
        <v>13000 - 15000</v>
      </c>
      <c r="AA18" s="46" t="str">
        <f t="shared" si="1"/>
        <v>13000 - 15000</v>
      </c>
      <c r="AB18" s="47" t="str">
        <f t="shared" si="2"/>
        <v>29000 - 32000</v>
      </c>
      <c r="AC18" s="10"/>
      <c r="AD18" s="10"/>
      <c r="AE18" s="15"/>
    </row>
    <row r="19" spans="2:31" ht="32.25" customHeight="1" x14ac:dyDescent="0.25">
      <c r="B19" s="18" t="s">
        <v>18</v>
      </c>
      <c r="C19" s="95"/>
      <c r="D19" s="95"/>
      <c r="E19" s="14">
        <f>IF(OR(C7="Nej",C7=""),0.3,IF(C19="",0,1))</f>
        <v>0.3</v>
      </c>
      <c r="F19" s="88"/>
      <c r="G19" s="89"/>
      <c r="H19" s="89"/>
      <c r="I19" s="89"/>
      <c r="J19" s="89"/>
      <c r="K19" s="89"/>
      <c r="L19" s="89"/>
      <c r="M19" s="90"/>
      <c r="Q19" s="9"/>
      <c r="R19" s="9"/>
      <c r="S19" s="65" t="s">
        <v>0</v>
      </c>
      <c r="T19" s="63"/>
      <c r="U19" s="60"/>
      <c r="V19" s="60"/>
      <c r="W19" s="60"/>
      <c r="X19" s="63"/>
      <c r="Y19" s="55"/>
      <c r="Z19" s="55"/>
      <c r="AA19" s="30"/>
      <c r="AB19" s="30"/>
    </row>
    <row r="20" spans="2:31" ht="21" customHeight="1" x14ac:dyDescent="0.25">
      <c r="B20" s="19" t="s">
        <v>19</v>
      </c>
      <c r="C20" s="96"/>
      <c r="D20" s="96"/>
      <c r="E20" s="14">
        <f>IF(OR(C7="Nej",C7="",C19=""),0.3,IF(AND($C$19="Ja",ISNUMBER($C$20)=FALSE),0,IF(AND(C19="Ja",C20=""),0,IF(C19="Nej",0.5,1))))</f>
        <v>0.3</v>
      </c>
      <c r="F20" s="88"/>
      <c r="G20" s="89"/>
      <c r="H20" s="89"/>
      <c r="I20" s="89"/>
      <c r="J20" s="89"/>
      <c r="K20" s="89"/>
      <c r="L20" s="89"/>
      <c r="M20" s="90"/>
      <c r="Q20" s="9"/>
      <c r="R20" s="9"/>
      <c r="S20" s="65" t="s">
        <v>20</v>
      </c>
      <c r="T20" s="63"/>
      <c r="U20" s="60"/>
      <c r="V20" s="60"/>
      <c r="W20" s="60"/>
      <c r="X20" s="63"/>
      <c r="Y20" s="55"/>
      <c r="Z20" s="55"/>
      <c r="AA20" s="30"/>
      <c r="AB20" s="30"/>
    </row>
    <row r="21" spans="2:31" x14ac:dyDescent="0.25">
      <c r="F21" s="88"/>
      <c r="G21" s="89"/>
      <c r="H21" s="89"/>
      <c r="I21" s="89"/>
      <c r="J21" s="89"/>
      <c r="K21" s="89"/>
      <c r="L21" s="89"/>
      <c r="M21" s="90"/>
      <c r="Q21" s="9"/>
      <c r="R21" s="9"/>
      <c r="S21" s="65"/>
      <c r="T21" s="63"/>
      <c r="U21" s="60"/>
      <c r="V21" s="60"/>
      <c r="W21" s="60"/>
      <c r="X21" s="63"/>
      <c r="Y21" s="55"/>
      <c r="Z21" s="55"/>
      <c r="AA21" s="30"/>
      <c r="AB21" s="30"/>
    </row>
    <row r="22" spans="2:31" x14ac:dyDescent="0.25">
      <c r="B22" s="16" t="s">
        <v>21</v>
      </c>
      <c r="C22" s="95"/>
      <c r="D22" s="95"/>
      <c r="E22" s="14">
        <f>IF(OR(C7="Nej",C7=""),0.3,IF(C22="",0,1))</f>
        <v>0.3</v>
      </c>
      <c r="F22" s="88"/>
      <c r="G22" s="89"/>
      <c r="H22" s="89"/>
      <c r="I22" s="89"/>
      <c r="J22" s="89"/>
      <c r="K22" s="89"/>
      <c r="L22" s="89"/>
      <c r="M22" s="90"/>
      <c r="Q22" s="9"/>
      <c r="R22" s="9"/>
      <c r="S22" s="60">
        <f>IF(C19="Nej",0,C20)</f>
        <v>0</v>
      </c>
      <c r="T22" s="63"/>
      <c r="U22" s="60"/>
      <c r="V22" s="60"/>
      <c r="W22" s="60"/>
      <c r="X22" s="63"/>
      <c r="Y22" s="55"/>
      <c r="Z22" s="55"/>
      <c r="AA22" s="30"/>
      <c r="AB22" s="30"/>
    </row>
    <row r="23" spans="2:31" ht="24.6" customHeight="1" x14ac:dyDescent="0.25">
      <c r="F23" s="88"/>
      <c r="G23" s="89"/>
      <c r="H23" s="89"/>
      <c r="I23" s="89"/>
      <c r="J23" s="89"/>
      <c r="K23" s="89"/>
      <c r="L23" s="89"/>
      <c r="M23" s="90"/>
      <c r="Q23" s="9"/>
      <c r="R23" s="9" t="s">
        <v>22</v>
      </c>
      <c r="S23" s="60">
        <v>103</v>
      </c>
      <c r="T23" s="63" t="s">
        <v>23</v>
      </c>
      <c r="U23" s="60"/>
      <c r="V23" s="60"/>
      <c r="W23" s="60"/>
      <c r="X23" s="63"/>
      <c r="Y23" s="55"/>
      <c r="Z23" s="66" t="s">
        <v>24</v>
      </c>
      <c r="AA23" s="30"/>
      <c r="AB23" s="30"/>
    </row>
    <row r="24" spans="2:31" ht="15.75" thickBot="1" x14ac:dyDescent="0.3">
      <c r="F24" s="88"/>
      <c r="G24" s="89"/>
      <c r="H24" s="89"/>
      <c r="I24" s="89"/>
      <c r="J24" s="89"/>
      <c r="K24" s="89"/>
      <c r="L24" s="89"/>
      <c r="M24" s="90"/>
      <c r="Q24" s="9"/>
      <c r="R24" s="20" t="s">
        <v>25</v>
      </c>
      <c r="S24" s="68">
        <f>S23*S22/1000</f>
        <v>0</v>
      </c>
      <c r="T24" s="69"/>
      <c r="U24" s="60"/>
      <c r="V24" s="60"/>
      <c r="W24" s="60"/>
      <c r="X24" s="63"/>
      <c r="Y24" s="55"/>
      <c r="Z24" s="55" t="e">
        <f>MATCH(C17,Z11:AE11,0)</f>
        <v>#N/A</v>
      </c>
      <c r="AA24" s="30"/>
      <c r="AB24" s="30">
        <f>IF(OR(C7="Nej",C7=""),0.3,IFERROR(MATCH(C18,Z26:Z32,0),0))</f>
        <v>0.3</v>
      </c>
    </row>
    <row r="25" spans="2:31" x14ac:dyDescent="0.25">
      <c r="B25" s="21" t="s">
        <v>26</v>
      </c>
      <c r="C25" s="97" t="str">
        <f>IF(C17="","",VLOOKUP(C17,S12:V16,3,FALSE))</f>
        <v/>
      </c>
      <c r="D25" s="97"/>
      <c r="E25" s="22"/>
      <c r="F25" s="88"/>
      <c r="G25" s="89"/>
      <c r="H25" s="89"/>
      <c r="I25" s="89"/>
      <c r="J25" s="89"/>
      <c r="K25" s="89"/>
      <c r="L25" s="89"/>
      <c r="M25" s="90"/>
      <c r="Q25" s="9"/>
      <c r="R25" s="10"/>
      <c r="S25" s="60"/>
      <c r="T25" s="60"/>
      <c r="U25" s="60"/>
      <c r="V25" s="60"/>
      <c r="W25" s="60"/>
      <c r="X25" s="63"/>
      <c r="Y25" s="55"/>
      <c r="Z25" s="66" t="s">
        <v>27</v>
      </c>
      <c r="AA25" s="30"/>
      <c r="AB25" s="30"/>
    </row>
    <row r="26" spans="2:31" x14ac:dyDescent="0.25">
      <c r="B26" s="21" t="s">
        <v>28</v>
      </c>
      <c r="C26" s="97" t="str">
        <f>IF(C22="","",VLOOKUP(C22,S27:U30,3,FALSE))</f>
        <v/>
      </c>
      <c r="D26" s="97"/>
      <c r="F26" s="88"/>
      <c r="G26" s="89"/>
      <c r="H26" s="89"/>
      <c r="I26" s="89"/>
      <c r="J26" s="89"/>
      <c r="K26" s="89"/>
      <c r="L26" s="89"/>
      <c r="M26" s="90"/>
      <c r="Q26" s="9"/>
      <c r="R26" s="10"/>
      <c r="S26" s="61" t="s">
        <v>29</v>
      </c>
      <c r="T26" s="61" t="s">
        <v>30</v>
      </c>
      <c r="U26" s="62" t="s">
        <v>31</v>
      </c>
      <c r="V26" s="55"/>
      <c r="W26" s="60"/>
      <c r="X26" s="63"/>
      <c r="Y26" s="55"/>
      <c r="Z26" s="55" t="e">
        <f>INDEX(data3,2,$Z$24)</f>
        <v>#N/A</v>
      </c>
      <c r="AA26" s="30"/>
      <c r="AB26" s="30"/>
    </row>
    <row r="27" spans="2:31" x14ac:dyDescent="0.25">
      <c r="B27" s="21" t="s">
        <v>32</v>
      </c>
      <c r="C27" s="102" t="str">
        <f>IF(OR(,$C$13="",$C$17="",$C$18="",$C$19="",$C$22=""),"",IF(AND(C19="Ja",C20=""),0,IF(OR($C$17="",$C$18=""),"",(VLOOKUP($C$18,$U$36:$V$51,2,FALSE)*VLOOKUP($C$17,$S$12:$V$14,4,FALSE)/1000)-$S$24)))</f>
        <v/>
      </c>
      <c r="D27" s="102"/>
      <c r="F27" s="88"/>
      <c r="G27" s="89"/>
      <c r="H27" s="89"/>
      <c r="I27" s="89"/>
      <c r="J27" s="89"/>
      <c r="K27" s="89"/>
      <c r="L27" s="89"/>
      <c r="M27" s="90"/>
      <c r="Q27" s="9"/>
      <c r="R27" s="10"/>
      <c r="S27" s="60" t="s">
        <v>33</v>
      </c>
      <c r="T27" s="70">
        <v>3.5</v>
      </c>
      <c r="U27" s="64" t="s">
        <v>34</v>
      </c>
      <c r="V27" s="55"/>
      <c r="W27" s="60"/>
      <c r="X27" s="63"/>
      <c r="Y27" s="55"/>
      <c r="Z27" s="55" t="e">
        <f>INDEX(data3,3,$Z$24)</f>
        <v>#N/A</v>
      </c>
      <c r="AA27" s="30"/>
      <c r="AB27" s="30"/>
    </row>
    <row r="28" spans="2:31" x14ac:dyDescent="0.25">
      <c r="B28" s="21" t="s">
        <v>35</v>
      </c>
      <c r="C28" s="102" t="str">
        <f>IF(OR($C$13="",$C$17="",$C$18="",$C$19="",$C$22="",$AB$24=0),"",IF(OR($C$17="",$C$22=""),"",$C$27*VLOOKUP($C$17,$S$12:$V$16,2,FALSE)/VLOOKUP($C$22,$S$27:$U$30,2,FALSE)))</f>
        <v/>
      </c>
      <c r="D28" s="102"/>
      <c r="F28" s="88"/>
      <c r="G28" s="89"/>
      <c r="H28" s="89"/>
      <c r="I28" s="89"/>
      <c r="J28" s="89"/>
      <c r="K28" s="89"/>
      <c r="L28" s="89"/>
      <c r="M28" s="90"/>
      <c r="Q28" s="9"/>
      <c r="R28" s="10"/>
      <c r="S28" s="60" t="s">
        <v>36</v>
      </c>
      <c r="T28" s="70">
        <v>1</v>
      </c>
      <c r="U28" s="64" t="s">
        <v>37</v>
      </c>
      <c r="V28" s="55"/>
      <c r="W28" s="60"/>
      <c r="X28" s="63"/>
      <c r="Y28" s="55"/>
      <c r="Z28" s="55" t="e">
        <f>INDEX(data3,4,$Z$24)</f>
        <v>#N/A</v>
      </c>
      <c r="AA28" s="30"/>
      <c r="AB28" s="30"/>
    </row>
    <row r="29" spans="2:31" x14ac:dyDescent="0.25">
      <c r="B29" s="21" t="s">
        <v>38</v>
      </c>
      <c r="C29" s="102" t="str">
        <f>IF(AND(C19="Ja",C20=""),"",IF(OR($C$13="",$C$17="",$C$18="",$C$19="",$C$22="",$AB$24=0,ISTEXT($C$13)=TRUE),"",IF(OR($C$27="",$C$28=""),"",$C$27-$C$28)))</f>
        <v/>
      </c>
      <c r="D29" s="102"/>
      <c r="E29" s="23"/>
      <c r="F29" s="88"/>
      <c r="G29" s="89"/>
      <c r="H29" s="89"/>
      <c r="I29" s="89"/>
      <c r="J29" s="89"/>
      <c r="K29" s="89"/>
      <c r="L29" s="89"/>
      <c r="M29" s="90"/>
      <c r="Q29" s="9"/>
      <c r="R29" s="10"/>
      <c r="S29" s="55" t="s">
        <v>9</v>
      </c>
      <c r="T29" s="70">
        <v>0.98</v>
      </c>
      <c r="U29" s="64" t="s">
        <v>39</v>
      </c>
      <c r="V29" s="55"/>
      <c r="W29" s="60"/>
      <c r="X29" s="63"/>
      <c r="Y29" s="55"/>
      <c r="Z29" s="55" t="e">
        <f>INDEX(data3,5,$Z$24)</f>
        <v>#N/A</v>
      </c>
      <c r="AA29" s="30"/>
      <c r="AB29" s="30"/>
    </row>
    <row r="30" spans="2:31" ht="14.25" customHeight="1" x14ac:dyDescent="0.25">
      <c r="F30" s="88"/>
      <c r="G30" s="89"/>
      <c r="H30" s="89"/>
      <c r="I30" s="89"/>
      <c r="J30" s="89"/>
      <c r="K30" s="89"/>
      <c r="L30" s="89"/>
      <c r="M30" s="90"/>
      <c r="Q30" s="9"/>
      <c r="R30" s="10"/>
      <c r="S30" s="60" t="s">
        <v>6</v>
      </c>
      <c r="T30" s="70">
        <v>0.98</v>
      </c>
      <c r="U30" s="64" t="s">
        <v>13</v>
      </c>
      <c r="V30" s="55"/>
      <c r="W30" s="60"/>
      <c r="X30" s="63"/>
      <c r="Y30" s="55"/>
      <c r="Z30" s="55" t="e">
        <f>INDEX(data3,6,$Z$24)</f>
        <v>#N/A</v>
      </c>
      <c r="AA30" s="30"/>
      <c r="AB30" s="30"/>
    </row>
    <row r="31" spans="2:31" x14ac:dyDescent="0.25">
      <c r="B31" s="21" t="s">
        <v>40</v>
      </c>
      <c r="C31" s="103" t="str">
        <f>IF(OR(,$C$13="",$C$17="",$C$18="",$C$19="",$C$22="",$AB$24=0,ISTEXT($C$13)=TRUE),"",IF($S$24=0,$C$13,$C$13*($C$27/($C$27+$S$24))))</f>
        <v/>
      </c>
      <c r="D31" s="103"/>
      <c r="F31" s="88"/>
      <c r="G31" s="89"/>
      <c r="H31" s="89"/>
      <c r="I31" s="89"/>
      <c r="J31" s="89"/>
      <c r="K31" s="89"/>
      <c r="L31" s="89"/>
      <c r="M31" s="90"/>
      <c r="Q31" s="9"/>
      <c r="R31" s="10"/>
      <c r="S31" s="60"/>
      <c r="T31" s="60"/>
      <c r="U31" s="60"/>
      <c r="V31" s="55"/>
      <c r="W31" s="60"/>
      <c r="X31" s="63"/>
      <c r="Y31" s="55"/>
      <c r="Z31" s="55" t="e">
        <f>INDEX(data3,7,$Z$24)</f>
        <v>#N/A</v>
      </c>
      <c r="AA31" s="30"/>
      <c r="AB31" s="30"/>
    </row>
    <row r="32" spans="2:31" ht="31.5" customHeight="1" x14ac:dyDescent="0.25">
      <c r="C32" s="24"/>
      <c r="F32" s="88"/>
      <c r="G32" s="89"/>
      <c r="H32" s="89"/>
      <c r="I32" s="89"/>
      <c r="J32" s="89"/>
      <c r="K32" s="89"/>
      <c r="L32" s="89"/>
      <c r="M32" s="90"/>
      <c r="Q32" s="9"/>
      <c r="R32" s="10"/>
      <c r="S32" s="55"/>
      <c r="T32" s="55"/>
      <c r="U32" s="55"/>
      <c r="V32" s="60"/>
      <c r="W32" s="60"/>
      <c r="X32" s="63"/>
      <c r="Y32" s="55"/>
      <c r="Z32" s="55" t="e">
        <f>INDEX(data3,8,$Z$24)</f>
        <v>#N/A</v>
      </c>
      <c r="AA32" s="30"/>
      <c r="AB32" s="30"/>
    </row>
    <row r="33" spans="2:28" x14ac:dyDescent="0.25">
      <c r="F33" s="88"/>
      <c r="G33" s="89"/>
      <c r="H33" s="89"/>
      <c r="I33" s="89"/>
      <c r="J33" s="89"/>
      <c r="K33" s="89"/>
      <c r="L33" s="89"/>
      <c r="M33" s="90"/>
      <c r="Q33" s="9"/>
      <c r="R33" s="10"/>
      <c r="S33" s="55"/>
      <c r="T33" s="55"/>
      <c r="U33" s="55"/>
      <c r="V33" s="55"/>
      <c r="W33" s="60"/>
      <c r="X33" s="60"/>
      <c r="Y33" s="60"/>
      <c r="Z33" s="60"/>
      <c r="AA33" s="30"/>
      <c r="AB33" s="30"/>
    </row>
    <row r="34" spans="2:28" ht="42.6" customHeight="1" x14ac:dyDescent="0.25">
      <c r="B34" s="104"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105"/>
      <c r="D34" s="105"/>
      <c r="F34" s="91"/>
      <c r="G34" s="92"/>
      <c r="H34" s="92"/>
      <c r="I34" s="92"/>
      <c r="J34" s="92"/>
      <c r="K34" s="92"/>
      <c r="L34" s="92"/>
      <c r="M34" s="93"/>
      <c r="Q34" s="9"/>
      <c r="R34" s="10"/>
      <c r="S34" s="55"/>
      <c r="T34" s="55"/>
      <c r="U34" s="55"/>
      <c r="V34" s="55"/>
      <c r="W34" s="60"/>
      <c r="X34" s="60"/>
      <c r="Y34" s="65"/>
      <c r="Z34" s="60"/>
      <c r="AA34" s="30"/>
      <c r="AB34" s="30"/>
    </row>
    <row r="35" spans="2:28" ht="30" x14ac:dyDescent="0.25">
      <c r="B35" s="101" t="str">
        <f>IF(ISTEXT($C$13)=TRUE,"Der må ikke skrives tekst i feltet hvor du angiver din investering!",IF(AND(C19="Ja",ISTEXT($C$20)=TRUE),"Der må ikke skrives tekst i feltet hvor du angiver dit beboelsesareal!",""))</f>
        <v/>
      </c>
      <c r="C35" s="101"/>
      <c r="D35" s="101"/>
      <c r="Q35" s="9"/>
      <c r="R35" s="10"/>
      <c r="S35" s="71"/>
      <c r="T35" s="72"/>
      <c r="U35" s="73" t="s">
        <v>41</v>
      </c>
      <c r="V35" s="73" t="s">
        <v>42</v>
      </c>
      <c r="W35" s="60"/>
      <c r="X35" s="60"/>
      <c r="Y35" s="60"/>
      <c r="Z35" s="60"/>
      <c r="AA35" s="30"/>
      <c r="AB35" s="30"/>
    </row>
    <row r="36" spans="2:28" x14ac:dyDescent="0.25">
      <c r="B36" s="25"/>
      <c r="C36" s="25"/>
      <c r="D36" s="25"/>
      <c r="Q36" s="9"/>
      <c r="R36" s="10"/>
      <c r="S36" s="65"/>
      <c r="T36" s="64"/>
      <c r="U36" s="60" t="s">
        <v>43</v>
      </c>
      <c r="V36" s="64">
        <v>2999</v>
      </c>
      <c r="W36" s="60"/>
      <c r="X36" s="60"/>
      <c r="Y36" s="60"/>
      <c r="Z36" s="60"/>
      <c r="AA36" s="30"/>
      <c r="AB36" s="30"/>
    </row>
    <row r="37" spans="2:28" x14ac:dyDescent="0.25">
      <c r="Q37" s="9"/>
      <c r="R37" s="10"/>
      <c r="S37" s="65"/>
      <c r="T37" s="64"/>
      <c r="U37" s="60" t="s">
        <v>16</v>
      </c>
      <c r="V37" s="64">
        <v>4999</v>
      </c>
      <c r="W37" s="60"/>
      <c r="X37" s="60"/>
      <c r="Y37" s="60"/>
      <c r="Z37" s="55"/>
      <c r="AA37" s="30"/>
      <c r="AB37" s="30"/>
    </row>
    <row r="38" spans="2:28" x14ac:dyDescent="0.25">
      <c r="Q38" s="9"/>
      <c r="R38" s="10"/>
      <c r="S38" s="65"/>
      <c r="T38" s="64"/>
      <c r="U38" s="60" t="s">
        <v>44</v>
      </c>
      <c r="V38" s="64">
        <v>6999</v>
      </c>
      <c r="W38" s="60"/>
      <c r="X38" s="60"/>
      <c r="Y38" s="60"/>
      <c r="Z38" s="55"/>
      <c r="AA38" s="30"/>
      <c r="AB38" s="30"/>
    </row>
    <row r="39" spans="2:28" x14ac:dyDescent="0.25">
      <c r="Q39" s="9"/>
      <c r="R39" s="10"/>
      <c r="S39" s="65"/>
      <c r="T39" s="64"/>
      <c r="U39" s="60" t="s">
        <v>45</v>
      </c>
      <c r="V39" s="64">
        <v>8999</v>
      </c>
      <c r="W39" s="60"/>
      <c r="X39" s="60"/>
      <c r="Y39" s="60"/>
      <c r="Z39" s="55"/>
      <c r="AA39" s="30"/>
      <c r="AB39" s="30"/>
    </row>
    <row r="40" spans="2:28" x14ac:dyDescent="0.25">
      <c r="Q40" s="9"/>
      <c r="R40" s="10"/>
      <c r="S40" s="65"/>
      <c r="T40" s="64"/>
      <c r="U40" s="60" t="s">
        <v>46</v>
      </c>
      <c r="V40" s="64">
        <v>10999</v>
      </c>
      <c r="W40" s="60"/>
      <c r="X40" s="60"/>
      <c r="Y40" s="60"/>
      <c r="Z40" s="55"/>
      <c r="AA40" s="30"/>
      <c r="AB40" s="30"/>
    </row>
    <row r="41" spans="2:28" x14ac:dyDescent="0.25">
      <c r="Q41" s="9"/>
      <c r="R41" s="10"/>
      <c r="S41" s="65"/>
      <c r="T41" s="64"/>
      <c r="U41" s="60" t="s">
        <v>47</v>
      </c>
      <c r="V41" s="64">
        <v>12999</v>
      </c>
      <c r="W41" s="60"/>
      <c r="X41" s="60"/>
      <c r="Y41" s="60"/>
      <c r="Z41" s="60"/>
      <c r="AA41" s="30"/>
      <c r="AB41" s="30"/>
    </row>
    <row r="42" spans="2:28" x14ac:dyDescent="0.25">
      <c r="Q42" s="9"/>
      <c r="R42" s="10"/>
      <c r="S42" s="60"/>
      <c r="T42" s="64"/>
      <c r="U42" s="60" t="s">
        <v>48</v>
      </c>
      <c r="V42" s="64">
        <v>15000</v>
      </c>
      <c r="W42" s="55"/>
      <c r="X42" s="60"/>
      <c r="Y42" s="60"/>
      <c r="Z42" s="60"/>
      <c r="AA42" s="30"/>
      <c r="AB42" s="30"/>
    </row>
    <row r="43" spans="2:28" x14ac:dyDescent="0.25">
      <c r="Q43" s="9"/>
      <c r="R43" s="10"/>
      <c r="S43" s="60"/>
      <c r="T43" s="60"/>
      <c r="U43" s="71" t="s">
        <v>49</v>
      </c>
      <c r="V43" s="55"/>
      <c r="W43" s="55"/>
      <c r="X43" s="60"/>
      <c r="Y43" s="60"/>
      <c r="Z43" s="60"/>
      <c r="AA43" s="30"/>
      <c r="AB43" s="30"/>
    </row>
    <row r="44" spans="2:28" x14ac:dyDescent="0.25">
      <c r="Q44" s="9"/>
      <c r="R44" s="10"/>
      <c r="S44" s="60"/>
      <c r="T44" s="60"/>
      <c r="U44" s="65" t="s">
        <v>50</v>
      </c>
      <c r="V44" s="64">
        <v>13999</v>
      </c>
      <c r="W44" s="55"/>
      <c r="X44" s="60"/>
      <c r="Y44" s="60"/>
      <c r="Z44" s="60"/>
      <c r="AA44" s="30"/>
      <c r="AB44" s="30"/>
    </row>
    <row r="45" spans="2:28" x14ac:dyDescent="0.25">
      <c r="Q45" s="9"/>
      <c r="R45" s="10"/>
      <c r="S45" s="71"/>
      <c r="T45" s="72"/>
      <c r="U45" s="65" t="s">
        <v>51</v>
      </c>
      <c r="V45" s="64">
        <v>16999</v>
      </c>
      <c r="W45" s="55"/>
      <c r="X45" s="60"/>
      <c r="Y45" s="60"/>
      <c r="Z45" s="60"/>
      <c r="AA45" s="30"/>
      <c r="AB45" s="30"/>
    </row>
    <row r="46" spans="2:28" x14ac:dyDescent="0.25">
      <c r="Q46" s="9"/>
      <c r="R46" s="10"/>
      <c r="S46" s="65"/>
      <c r="T46" s="64"/>
      <c r="U46" s="65" t="s">
        <v>52</v>
      </c>
      <c r="V46" s="64">
        <v>19999</v>
      </c>
      <c r="W46" s="55"/>
      <c r="X46" s="60"/>
      <c r="Y46" s="60"/>
      <c r="Z46" s="60"/>
      <c r="AA46" s="30"/>
      <c r="AB46" s="30"/>
    </row>
    <row r="47" spans="2:28" x14ac:dyDescent="0.25">
      <c r="Q47" s="9"/>
      <c r="R47" s="10"/>
      <c r="S47" s="65"/>
      <c r="T47" s="64"/>
      <c r="U47" s="65" t="s">
        <v>53</v>
      </c>
      <c r="V47" s="64">
        <v>22999</v>
      </c>
      <c r="W47" s="55"/>
      <c r="X47" s="60"/>
      <c r="Y47" s="60"/>
      <c r="Z47" s="60"/>
      <c r="AA47" s="30"/>
      <c r="AB47" s="30"/>
    </row>
    <row r="48" spans="2:28" x14ac:dyDescent="0.25">
      <c r="Q48" s="9"/>
      <c r="S48" s="65"/>
      <c r="T48" s="64"/>
      <c r="U48" s="65" t="s">
        <v>54</v>
      </c>
      <c r="V48" s="64">
        <v>25999</v>
      </c>
      <c r="W48" s="55"/>
      <c r="X48" s="60"/>
      <c r="Y48" s="60"/>
      <c r="Z48" s="60"/>
      <c r="AA48" s="30"/>
      <c r="AB48" s="30"/>
    </row>
    <row r="49" spans="17:28" x14ac:dyDescent="0.25">
      <c r="Q49" s="10"/>
      <c r="S49" s="65"/>
      <c r="T49" s="64"/>
      <c r="U49" s="65" t="s">
        <v>55</v>
      </c>
      <c r="V49" s="64">
        <v>28999</v>
      </c>
      <c r="W49" s="55"/>
      <c r="X49" s="60"/>
      <c r="Y49" s="55"/>
      <c r="Z49" s="55"/>
      <c r="AA49" s="30"/>
      <c r="AB49" s="30"/>
    </row>
    <row r="50" spans="17:28" x14ac:dyDescent="0.25">
      <c r="S50" s="65"/>
      <c r="T50" s="64"/>
      <c r="U50" s="60" t="s">
        <v>56</v>
      </c>
      <c r="V50" s="64">
        <v>32000</v>
      </c>
      <c r="W50" s="55"/>
      <c r="X50" s="55"/>
      <c r="Y50" s="55"/>
      <c r="Z50" s="55"/>
      <c r="AA50" s="30"/>
      <c r="AB50" s="30"/>
    </row>
    <row r="51" spans="17:28" x14ac:dyDescent="0.25">
      <c r="S51" s="60"/>
      <c r="T51" s="64"/>
      <c r="U51" s="60"/>
      <c r="V51" s="55"/>
      <c r="W51" s="55"/>
      <c r="X51" s="55"/>
      <c r="Y51" s="55"/>
      <c r="Z51" s="55"/>
      <c r="AA51" s="30"/>
      <c r="AB51" s="30"/>
    </row>
    <row r="52" spans="17:28" x14ac:dyDescent="0.25">
      <c r="S52" s="30"/>
      <c r="T52" s="30"/>
      <c r="U52" s="30"/>
      <c r="V52" s="46"/>
      <c r="W52" s="30"/>
      <c r="X52" s="30"/>
      <c r="Y52" s="30"/>
      <c r="Z52" s="30"/>
      <c r="AA52" s="30"/>
      <c r="AB52" s="30"/>
    </row>
    <row r="54" spans="17:28" x14ac:dyDescent="0.25">
      <c r="R54" s="1" t="s">
        <v>57</v>
      </c>
    </row>
    <row r="55" spans="17:28" x14ac:dyDescent="0.25">
      <c r="R55" s="1" t="s">
        <v>58</v>
      </c>
    </row>
    <row r="56" spans="17:28" x14ac:dyDescent="0.25">
      <c r="R56" s="1" t="s">
        <v>59</v>
      </c>
    </row>
  </sheetData>
  <sheetProtection algorithmName="SHA-512" hashValue="wn8qUPBxjJ9zLpLINI/UR1kAGjtppXQZLh7Pxiw2jF9nS1YzITa4xfWp6GVIynEwXtdCjt0XdOwIBnretclorQ==" saltValue="a/lJOh9bNEToQP45sCL/vg==" spinCount="100000" sheet="1" objects="1" scenarios="1" selectLockedCells="1"/>
  <mergeCells count="23">
    <mergeCell ref="B9:D9"/>
    <mergeCell ref="B35:D35"/>
    <mergeCell ref="C26:D26"/>
    <mergeCell ref="C27:D27"/>
    <mergeCell ref="C28:D28"/>
    <mergeCell ref="C29:D29"/>
    <mergeCell ref="C31:D31"/>
    <mergeCell ref="B34:D34"/>
    <mergeCell ref="B10:D10"/>
    <mergeCell ref="B11:D11"/>
    <mergeCell ref="F11:M34"/>
    <mergeCell ref="C13:D13"/>
    <mergeCell ref="C17:D17"/>
    <mergeCell ref="C19:D19"/>
    <mergeCell ref="C20:D20"/>
    <mergeCell ref="C22:D22"/>
    <mergeCell ref="C25:D25"/>
    <mergeCell ref="C18:D18"/>
    <mergeCell ref="B1:D1"/>
    <mergeCell ref="B3:D3"/>
    <mergeCell ref="B4:D5"/>
    <mergeCell ref="C7:D7"/>
    <mergeCell ref="F7:L7"/>
  </mergeCells>
  <conditionalFormatting sqref="C20">
    <cfRule type="expression" dxfId="89" priority="4">
      <formula>$C$7="Nej"</formula>
    </cfRule>
    <cfRule type="expression" dxfId="88" priority="6">
      <formula>$C$19=""</formula>
    </cfRule>
    <cfRule type="expression" dxfId="87" priority="22">
      <formula>$C$19="Nej"</formula>
    </cfRule>
  </conditionalFormatting>
  <conditionalFormatting sqref="B20">
    <cfRule type="expression" dxfId="86" priority="21">
      <formula>$C$19="Nej"</formula>
    </cfRule>
  </conditionalFormatting>
  <conditionalFormatting sqref="B34:D34">
    <cfRule type="expression" dxfId="85" priority="9">
      <formula>$C$29&lt;&gt;""</formula>
    </cfRule>
    <cfRule type="expression" dxfId="84" priority="13">
      <formula>$C$29=""</formula>
    </cfRule>
  </conditionalFormatting>
  <conditionalFormatting sqref="B31:D31">
    <cfRule type="expression" dxfId="83" priority="10">
      <formula>$C$19="Nej"</formula>
    </cfRule>
    <cfRule type="expression" dxfId="82" priority="11">
      <formula>$C$19=""</formula>
    </cfRule>
  </conditionalFormatting>
  <conditionalFormatting sqref="C20:D20">
    <cfRule type="expression" dxfId="81" priority="5">
      <formula>$C$7=""</formula>
    </cfRule>
  </conditionalFormatting>
  <conditionalFormatting sqref="A10:B10 E10:M10 A35:B35 E35:M35 A11:M17 A19:M34 A18:C18 E18:M18">
    <cfRule type="expression" dxfId="80" priority="7">
      <formula>$C$7=""</formula>
    </cfRule>
    <cfRule type="expression" dxfId="79" priority="8">
      <formula>$C$7="Nej"</formula>
    </cfRule>
  </conditionalFormatting>
  <conditionalFormatting sqref="B9:D9">
    <cfRule type="expression" dxfId="78" priority="3">
      <formula>$C$7="Nej"</formula>
    </cfRule>
  </conditionalFormatting>
  <conditionalFormatting sqref="B35:D35">
    <cfRule type="expression" dxfId="77" priority="1">
      <formula>IF($C$19="Ja",ISTEXT($C$20)=TRUE)</formula>
    </cfRule>
    <cfRule type="expression" dxfId="76" priority="2">
      <formula>ISTEXT($C$13)=TRUE</formula>
    </cfRule>
  </conditionalFormatting>
  <dataValidations count="19">
    <dataValidation type="list" allowBlank="1" showInputMessage="1" showErrorMessage="1" sqref="C22">
      <formula1>$S$27:$S$30</formula1>
    </dataValidation>
    <dataValidation type="list" allowBlank="1" showInputMessage="1" showErrorMessage="1" sqref="C17:D17">
      <formula1>$S$12:$S$14</formula1>
    </dataValidation>
    <dataValidation type="list" allowBlank="1" showInputMessage="1" showErrorMessage="1" sqref="C18">
      <formula1>$Z$26:$Z$32</formula1>
    </dataValidation>
    <dataValidation type="list" allowBlank="1" showInputMessage="1" showErrorMessage="1" sqref="C19">
      <formula1>$S$19:$S$20</formula1>
    </dataValidation>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Varmekilde i efter-situationen" prompt="Vælg den varmekilde du vil skifte til fra listen." sqref="B22"/>
    <dataValidation allowBlank="1" showInputMessage="1" showErrorMessage="1" promptTitle="Opvarmningsform" prompt="Vælg din nuværende opvarmningsform fra listen." sqref="B17"/>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Beboelsesareal" prompt="Her skal du angive det areal som går til beboelse. Beboelsesarealet fremgår af BBR." sqref="B20"/>
    <dataValidation type="list" allowBlank="1" showInputMessage="1" showErrorMessage="1" sqref="C7:D7">
      <formula1>"Ja,Nej"</formula1>
    </dataValidation>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Indskrives i ansøgningskemaet, som energiforbrug i efter-situationen" sqref="C28:D28"/>
    <dataValidation allowBlank="1" showInputMessage="1" showErrorMessage="1" prompt="Indskrives i ansøgnings-skemaet, som energitype før" sqref="C25:D25"/>
    <dataValidation allowBlank="1" showInputMessage="1" showErrorMessage="1" prompt="Indskrives i ansøgningsskemaet i energitype i efter-situation" sqref="C26:D26"/>
    <dataValidation allowBlank="1" showInputMessage="1" showErrorMessage="1" prompt="Indskrives i ansøgnings-skemaet,som energiforbruget i før-situationen" sqref="C27:D27"/>
    <dataValidation allowBlank="1" showInputMessage="1" showErrorMessage="1" prompt="Indtast som Investeringsomkostninger" sqref="C31:D3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C4FE4BB2-4A3E-4D9F-8582-6AF9786B57F4}">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F40D0BC3-2BFC-4637-B2D4-410C7D39E221}">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A0B14D74-548F-4F35-95E2-D886DD6513D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D5D9A7CF-27B4-4F81-A1CD-258177F9F962}">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9EE2C199-8A96-42B6-9546-69CFB670319C}">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E4F3DC59-735E-49C3-B02C-303996418BB2}">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2D9045E7-6566-4078-84D8-FD2600EDC551}">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3F91FAEF-23E4-4184-86EA-C1CE45227CCD}">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opLeftCell="A7" workbookViewId="0">
      <selection activeCell="C7" sqref="C7:D7"/>
    </sheetView>
  </sheetViews>
  <sheetFormatPr defaultColWidth="9.140625" defaultRowHeight="15" x14ac:dyDescent="0.25"/>
  <cols>
    <col min="1" max="1" width="9.140625" style="42"/>
    <col min="2" max="2" width="53.5703125" style="42" customWidth="1"/>
    <col min="3" max="3" width="40" style="42" customWidth="1"/>
    <col min="4" max="4" width="20.5703125" style="42" customWidth="1"/>
    <col min="5" max="10" width="9.140625" style="42"/>
    <col min="11" max="11" width="16.85546875" style="42" customWidth="1"/>
    <col min="12" max="12" width="29.42578125" style="42" bestFit="1" customWidth="1"/>
    <col min="13" max="13" width="21.85546875" style="42" customWidth="1"/>
    <col min="14" max="14" width="26.85546875" style="42" hidden="1" customWidth="1"/>
    <col min="15" max="15" width="16.85546875" style="42" hidden="1" customWidth="1"/>
    <col min="16" max="16" width="17.85546875" style="42" hidden="1" customWidth="1"/>
    <col min="17" max="18" width="0" style="42" hidden="1" customWidth="1"/>
    <col min="19" max="19" width="12.7109375" style="42" hidden="1" customWidth="1"/>
    <col min="20" max="20" width="14.7109375" style="42" hidden="1" customWidth="1"/>
    <col min="21" max="21" width="15.42578125" style="42" hidden="1" customWidth="1"/>
    <col min="22" max="22" width="27.5703125" style="42" hidden="1" customWidth="1"/>
    <col min="23" max="23" width="10.7109375" style="42" hidden="1" customWidth="1"/>
    <col min="24" max="24" width="17.28515625" style="42" hidden="1" customWidth="1"/>
    <col min="25" max="25" width="13.28515625" style="42" hidden="1" customWidth="1"/>
    <col min="26" max="26" width="14.7109375" style="42" hidden="1" customWidth="1"/>
    <col min="27" max="27" width="32.28515625" style="42" hidden="1" customWidth="1"/>
    <col min="28" max="28" width="16.140625" style="42" customWidth="1"/>
    <col min="29" max="29" width="15.7109375" style="42" customWidth="1"/>
    <col min="30" max="30" width="15.140625" style="42" customWidth="1"/>
    <col min="31" max="31" width="41.85546875" style="42" customWidth="1"/>
    <col min="32" max="32" width="7.140625" style="42" customWidth="1"/>
    <col min="33" max="16384" width="9.140625" style="42"/>
  </cols>
  <sheetData>
    <row r="1" spans="1:32" ht="21" x14ac:dyDescent="0.35">
      <c r="B1" s="79" t="s">
        <v>60</v>
      </c>
      <c r="C1" s="79"/>
      <c r="D1" s="79"/>
      <c r="E1" s="2"/>
      <c r="F1" s="2"/>
      <c r="G1" s="2"/>
      <c r="H1" s="2"/>
      <c r="I1" s="2"/>
      <c r="J1" s="2"/>
      <c r="K1" s="2"/>
      <c r="L1" s="2"/>
      <c r="M1" s="2"/>
      <c r="N1" s="2"/>
      <c r="O1" s="2"/>
      <c r="P1" s="2"/>
    </row>
    <row r="2" spans="1:32" ht="21" x14ac:dyDescent="0.35">
      <c r="B2" s="3"/>
      <c r="C2" s="3"/>
      <c r="D2" s="3"/>
      <c r="E2" s="2"/>
      <c r="F2" s="2"/>
      <c r="G2" s="2"/>
      <c r="H2" s="2"/>
      <c r="I2" s="2"/>
      <c r="J2" s="2"/>
      <c r="K2" s="2"/>
      <c r="L2" s="2"/>
      <c r="M2" s="2"/>
      <c r="N2" s="2"/>
      <c r="O2" s="2"/>
      <c r="P2" s="2"/>
    </row>
    <row r="3" spans="1:32" ht="21" x14ac:dyDescent="0.35">
      <c r="A3" s="4"/>
      <c r="B3" s="80" t="s">
        <v>86</v>
      </c>
      <c r="C3" s="80"/>
      <c r="D3" s="80"/>
      <c r="I3" s="4"/>
      <c r="J3" s="4"/>
      <c r="K3" s="4"/>
      <c r="L3" s="4"/>
      <c r="M3" s="4"/>
      <c r="N3" s="4"/>
      <c r="O3" s="4"/>
      <c r="P3" s="4"/>
    </row>
    <row r="4" spans="1:32" ht="21" customHeight="1" x14ac:dyDescent="0.35">
      <c r="A4" s="4"/>
      <c r="B4" s="81" t="s">
        <v>100</v>
      </c>
      <c r="C4" s="82"/>
      <c r="D4" s="82"/>
      <c r="I4" s="4"/>
      <c r="J4" s="4"/>
      <c r="K4" s="4"/>
      <c r="L4" s="4"/>
      <c r="M4" s="4"/>
      <c r="N4" s="4"/>
      <c r="O4" s="4"/>
      <c r="P4" s="4"/>
    </row>
    <row r="5" spans="1:32" ht="276.75" customHeight="1" x14ac:dyDescent="0.35">
      <c r="A5" s="4"/>
      <c r="B5" s="82"/>
      <c r="C5" s="82"/>
      <c r="D5" s="82"/>
      <c r="I5" s="4"/>
      <c r="J5" s="4"/>
      <c r="K5" s="4"/>
      <c r="L5" s="4"/>
      <c r="M5" s="4"/>
      <c r="N5" s="4"/>
      <c r="O5" s="4"/>
      <c r="P5" s="4"/>
    </row>
    <row r="6" spans="1:32" ht="21" x14ac:dyDescent="0.35">
      <c r="A6" s="4"/>
      <c r="G6" s="5"/>
      <c r="I6" s="4"/>
      <c r="J6" s="4"/>
      <c r="K6" s="4"/>
      <c r="L6" s="4"/>
      <c r="M6" s="4"/>
      <c r="N6" s="4"/>
      <c r="O6" s="4"/>
      <c r="P6" s="4"/>
    </row>
    <row r="7" spans="1:32" ht="44.25" customHeight="1" x14ac:dyDescent="0.35">
      <c r="A7" s="4"/>
      <c r="B7" s="6" t="s">
        <v>97</v>
      </c>
      <c r="C7" s="83"/>
      <c r="D7" s="83"/>
      <c r="E7" s="4"/>
      <c r="F7" s="84"/>
      <c r="G7" s="84"/>
      <c r="H7" s="84"/>
      <c r="I7" s="84"/>
      <c r="J7" s="84"/>
      <c r="K7" s="84"/>
      <c r="L7" s="84"/>
      <c r="M7" s="4"/>
      <c r="N7" s="4"/>
      <c r="O7" s="74"/>
      <c r="P7" s="74"/>
      <c r="Q7" s="55"/>
      <c r="R7" s="55"/>
      <c r="S7" s="55"/>
      <c r="T7" s="55"/>
      <c r="U7" s="55"/>
      <c r="V7" s="55"/>
      <c r="W7" s="55"/>
      <c r="X7" s="55"/>
      <c r="Y7" s="55"/>
      <c r="Z7" s="55"/>
      <c r="AA7" s="55"/>
    </row>
    <row r="8" spans="1:32" x14ac:dyDescent="0.25">
      <c r="O8" s="55"/>
      <c r="P8" s="55"/>
      <c r="Q8" s="55"/>
      <c r="R8" s="55"/>
      <c r="S8" s="55"/>
      <c r="T8" s="55"/>
      <c r="U8" s="55"/>
      <c r="V8" s="55"/>
      <c r="W8" s="55"/>
      <c r="X8" s="55"/>
      <c r="Y8" s="55"/>
      <c r="Z8" s="55"/>
      <c r="AA8" s="55"/>
    </row>
    <row r="9" spans="1:32" ht="50.1" customHeight="1" thickBot="1" x14ac:dyDescent="0.3">
      <c r="B9" s="100" t="str">
        <f>IF(C7="Nej","Kan beregneren ikke benyttes, se ansøgningsvejledningen for yderligere hjælp","")</f>
        <v/>
      </c>
      <c r="C9" s="100"/>
      <c r="D9" s="100"/>
      <c r="O9" s="55"/>
      <c r="P9" s="55"/>
      <c r="Q9" s="55"/>
      <c r="R9" s="55"/>
      <c r="S9" s="55"/>
      <c r="T9" s="55"/>
      <c r="U9" s="55"/>
      <c r="V9" s="55"/>
      <c r="W9" s="55"/>
      <c r="X9" s="55"/>
      <c r="Y9" s="55"/>
      <c r="Z9" s="55"/>
      <c r="AA9" s="55"/>
    </row>
    <row r="10" spans="1:32" x14ac:dyDescent="0.25">
      <c r="B10" s="106"/>
      <c r="C10" s="106"/>
      <c r="D10" s="106"/>
      <c r="O10" s="55"/>
      <c r="P10" s="55"/>
      <c r="Q10" s="56"/>
      <c r="R10" s="57"/>
      <c r="S10" s="57"/>
      <c r="T10" s="57"/>
      <c r="U10" s="57"/>
      <c r="V10" s="57"/>
      <c r="W10" s="57"/>
      <c r="X10" s="58"/>
      <c r="Y10" s="55"/>
      <c r="Z10" s="55"/>
      <c r="AA10" s="55"/>
      <c r="AB10" s="30"/>
    </row>
    <row r="11" spans="1:32" x14ac:dyDescent="0.25">
      <c r="B11" s="107" t="s">
        <v>1</v>
      </c>
      <c r="C11" s="107"/>
      <c r="D11" s="107"/>
      <c r="F11" s="85" t="s">
        <v>95</v>
      </c>
      <c r="G11" s="86"/>
      <c r="H11" s="86"/>
      <c r="I11" s="86"/>
      <c r="J11" s="86"/>
      <c r="K11" s="86"/>
      <c r="L11" s="86"/>
      <c r="M11" s="87"/>
      <c r="O11" s="55"/>
      <c r="P11" s="55"/>
      <c r="Q11" s="59"/>
      <c r="R11" s="60"/>
      <c r="S11" s="61" t="s">
        <v>2</v>
      </c>
      <c r="T11" s="61" t="s">
        <v>3</v>
      </c>
      <c r="U11" s="61" t="s">
        <v>4</v>
      </c>
      <c r="V11" s="62" t="s">
        <v>5</v>
      </c>
      <c r="W11" s="55"/>
      <c r="X11" s="63"/>
      <c r="Y11" s="55"/>
      <c r="Z11" s="61" t="s">
        <v>93</v>
      </c>
      <c r="AA11" s="61" t="s">
        <v>12</v>
      </c>
      <c r="AB11" s="45" t="s">
        <v>94</v>
      </c>
      <c r="AC11" s="11"/>
      <c r="AD11" s="11"/>
      <c r="AE11" s="11"/>
      <c r="AF11" s="12"/>
    </row>
    <row r="12" spans="1:32" x14ac:dyDescent="0.25">
      <c r="E12" s="14"/>
      <c r="F12" s="88"/>
      <c r="G12" s="89"/>
      <c r="H12" s="89"/>
      <c r="I12" s="89"/>
      <c r="J12" s="89"/>
      <c r="K12" s="89"/>
      <c r="L12" s="89"/>
      <c r="M12" s="90"/>
      <c r="O12" s="55"/>
      <c r="P12" s="55"/>
      <c r="Q12" s="59"/>
      <c r="R12" s="60"/>
      <c r="S12" s="60" t="s">
        <v>93</v>
      </c>
      <c r="T12" s="64">
        <v>0.7</v>
      </c>
      <c r="U12" s="64" t="s">
        <v>10</v>
      </c>
      <c r="V12" s="64">
        <v>9.8699999999999992</v>
      </c>
      <c r="W12" s="55"/>
      <c r="X12" s="63"/>
      <c r="Y12" s="55"/>
      <c r="Z12" s="60" t="str">
        <f>U36</f>
        <v>1000 - 2999</v>
      </c>
      <c r="AA12" s="60" t="str">
        <f>U36</f>
        <v>1000 - 2999</v>
      </c>
      <c r="AB12" s="47" t="str">
        <f>U44</f>
        <v>3000 - 13999</v>
      </c>
      <c r="AC12" s="10"/>
      <c r="AD12" s="10"/>
      <c r="AE12" s="15"/>
    </row>
    <row r="13" spans="1:32" x14ac:dyDescent="0.25">
      <c r="B13" s="13" t="s">
        <v>11</v>
      </c>
      <c r="C13" s="94"/>
      <c r="D13" s="94"/>
      <c r="E13" s="14">
        <f>IF(OR(C7="Nej",C7=""),0.3,IF(OR($C$13="",ISNUMBER($C$13)=FALSE),0,1))</f>
        <v>0.3</v>
      </c>
      <c r="F13" s="88"/>
      <c r="G13" s="89"/>
      <c r="H13" s="89"/>
      <c r="I13" s="89"/>
      <c r="J13" s="89"/>
      <c r="K13" s="89"/>
      <c r="L13" s="89"/>
      <c r="M13" s="90"/>
      <c r="O13" s="55"/>
      <c r="P13" s="55"/>
      <c r="Q13" s="59"/>
      <c r="R13" s="60"/>
      <c r="S13" s="60" t="s">
        <v>12</v>
      </c>
      <c r="T13" s="64">
        <v>0.7</v>
      </c>
      <c r="U13" s="64" t="s">
        <v>12</v>
      </c>
      <c r="V13" s="64">
        <v>11</v>
      </c>
      <c r="W13" s="55"/>
      <c r="X13" s="63"/>
      <c r="Y13" s="55"/>
      <c r="Z13" s="60" t="str">
        <f t="shared" ref="Z13:Z18" si="0">U37</f>
        <v>3000 - 4999</v>
      </c>
      <c r="AA13" s="60" t="str">
        <f t="shared" ref="AA13:AA18" si="1">U37</f>
        <v>3000 - 4999</v>
      </c>
      <c r="AB13" s="47" t="str">
        <f t="shared" ref="AB13:AB18" si="2">U45</f>
        <v>14000 - 16999</v>
      </c>
      <c r="AC13" s="10"/>
      <c r="AD13" s="10"/>
      <c r="AE13" s="15"/>
    </row>
    <row r="14" spans="1:32" x14ac:dyDescent="0.25">
      <c r="F14" s="88"/>
      <c r="G14" s="89"/>
      <c r="H14" s="89"/>
      <c r="I14" s="89"/>
      <c r="J14" s="89"/>
      <c r="K14" s="89"/>
      <c r="L14" s="89"/>
      <c r="M14" s="90"/>
      <c r="O14" s="55"/>
      <c r="P14" s="55"/>
      <c r="Q14" s="59"/>
      <c r="R14" s="60"/>
      <c r="S14" s="60" t="s">
        <v>94</v>
      </c>
      <c r="T14" s="64">
        <v>0.7</v>
      </c>
      <c r="U14" s="64" t="s">
        <v>13</v>
      </c>
      <c r="V14" s="64">
        <v>4.67</v>
      </c>
      <c r="W14" s="55"/>
      <c r="X14" s="63"/>
      <c r="Y14" s="55"/>
      <c r="Z14" s="60" t="str">
        <f t="shared" si="0"/>
        <v>5000 - 6999</v>
      </c>
      <c r="AA14" s="60" t="str">
        <f t="shared" si="1"/>
        <v>5000 - 6999</v>
      </c>
      <c r="AB14" s="47" t="str">
        <f t="shared" si="2"/>
        <v>17000 - 19999</v>
      </c>
      <c r="AC14" s="10"/>
      <c r="AD14" s="10"/>
      <c r="AE14" s="15"/>
    </row>
    <row r="15" spans="1:32" x14ac:dyDescent="0.25">
      <c r="F15" s="88"/>
      <c r="G15" s="89"/>
      <c r="H15" s="89"/>
      <c r="I15" s="89"/>
      <c r="J15" s="89"/>
      <c r="K15" s="89"/>
      <c r="L15" s="89"/>
      <c r="M15" s="90"/>
      <c r="O15" s="55"/>
      <c r="P15" s="55"/>
      <c r="Q15" s="59"/>
      <c r="R15" s="60"/>
      <c r="S15" s="60" t="s">
        <v>7</v>
      </c>
      <c r="T15" s="64">
        <v>0.87</v>
      </c>
      <c r="U15" s="64" t="s">
        <v>10</v>
      </c>
      <c r="V15" s="64">
        <v>9.8699999999999992</v>
      </c>
      <c r="W15" s="55"/>
      <c r="X15" s="63"/>
      <c r="Y15" s="55"/>
      <c r="Z15" s="60" t="str">
        <f t="shared" si="0"/>
        <v>7000- 8999</v>
      </c>
      <c r="AA15" s="60" t="str">
        <f t="shared" si="1"/>
        <v>7000- 8999</v>
      </c>
      <c r="AB15" s="47" t="str">
        <f t="shared" si="2"/>
        <v>20000 - 22999</v>
      </c>
      <c r="AC15" s="10"/>
      <c r="AD15" s="10"/>
      <c r="AE15" s="15"/>
    </row>
    <row r="16" spans="1:32" x14ac:dyDescent="0.25">
      <c r="F16" s="88"/>
      <c r="G16" s="89"/>
      <c r="H16" s="89"/>
      <c r="I16" s="89"/>
      <c r="J16" s="89"/>
      <c r="K16" s="89"/>
      <c r="L16" s="89"/>
      <c r="M16" s="90"/>
      <c r="O16" s="55"/>
      <c r="P16" s="55"/>
      <c r="Q16" s="59"/>
      <c r="R16" s="60"/>
      <c r="S16" s="60" t="s">
        <v>8</v>
      </c>
      <c r="T16" s="64">
        <v>0.87</v>
      </c>
      <c r="U16" s="64" t="s">
        <v>12</v>
      </c>
      <c r="V16" s="64">
        <v>11</v>
      </c>
      <c r="W16" s="55"/>
      <c r="X16" s="63"/>
      <c r="Y16" s="55"/>
      <c r="Z16" s="60" t="str">
        <f t="shared" si="0"/>
        <v>9000 - 10999</v>
      </c>
      <c r="AA16" s="60" t="str">
        <f t="shared" si="1"/>
        <v>9000 - 10999</v>
      </c>
      <c r="AB16" s="47" t="str">
        <f t="shared" si="2"/>
        <v>23000 - 25999</v>
      </c>
      <c r="AC16" s="10"/>
      <c r="AD16" s="10"/>
      <c r="AE16" s="15"/>
    </row>
    <row r="17" spans="2:31" ht="15.75" thickBot="1" x14ac:dyDescent="0.3">
      <c r="B17" s="16" t="s">
        <v>14</v>
      </c>
      <c r="C17" s="95"/>
      <c r="D17" s="95"/>
      <c r="E17" s="14">
        <f>IF(OR(C7="Nej",C7=""),0.3,IF(C17="",0,1))</f>
        <v>0.3</v>
      </c>
      <c r="F17" s="88"/>
      <c r="G17" s="89"/>
      <c r="H17" s="89"/>
      <c r="I17" s="89"/>
      <c r="J17" s="89"/>
      <c r="K17" s="89"/>
      <c r="L17" s="89"/>
      <c r="M17" s="90"/>
      <c r="O17" s="55"/>
      <c r="P17" s="55"/>
      <c r="Q17" s="59"/>
      <c r="R17" s="60"/>
      <c r="S17" s="60"/>
      <c r="T17" s="60"/>
      <c r="U17" s="60"/>
      <c r="V17" s="60"/>
      <c r="W17" s="60"/>
      <c r="X17" s="63"/>
      <c r="Y17" s="55"/>
      <c r="Z17" s="60" t="str">
        <f t="shared" si="0"/>
        <v>11000 - 12999</v>
      </c>
      <c r="AA17" s="60" t="str">
        <f t="shared" si="1"/>
        <v>11000 - 12999</v>
      </c>
      <c r="AB17" s="47" t="str">
        <f t="shared" si="2"/>
        <v>26000 - 28999</v>
      </c>
      <c r="AC17" s="10"/>
      <c r="AD17" s="10"/>
      <c r="AE17" s="15"/>
    </row>
    <row r="18" spans="2:31" x14ac:dyDescent="0.25">
      <c r="B18" s="16" t="s">
        <v>15</v>
      </c>
      <c r="C18" s="98"/>
      <c r="D18" s="99"/>
      <c r="E18" s="17">
        <f>AB24</f>
        <v>0.3</v>
      </c>
      <c r="F18" s="88"/>
      <c r="G18" s="89"/>
      <c r="H18" s="89"/>
      <c r="I18" s="89"/>
      <c r="J18" s="89"/>
      <c r="K18" s="89"/>
      <c r="L18" s="89"/>
      <c r="M18" s="90"/>
      <c r="O18" s="55"/>
      <c r="P18" s="55"/>
      <c r="Q18" s="59"/>
      <c r="R18" s="56"/>
      <c r="S18" s="57" t="s">
        <v>17</v>
      </c>
      <c r="T18" s="58"/>
      <c r="U18" s="60"/>
      <c r="V18" s="60"/>
      <c r="W18" s="60"/>
      <c r="X18" s="63"/>
      <c r="Y18" s="55"/>
      <c r="Z18" s="60" t="str">
        <f t="shared" si="0"/>
        <v>13000 - 15000</v>
      </c>
      <c r="AA18" s="60" t="str">
        <f t="shared" si="1"/>
        <v>13000 - 15000</v>
      </c>
      <c r="AB18" s="47" t="str">
        <f t="shared" si="2"/>
        <v>29000 - 32000</v>
      </c>
      <c r="AC18" s="10"/>
      <c r="AD18" s="10"/>
      <c r="AE18" s="15"/>
    </row>
    <row r="19" spans="2:31" ht="32.25" customHeight="1" x14ac:dyDescent="0.25">
      <c r="B19" s="18" t="s">
        <v>18</v>
      </c>
      <c r="C19" s="95"/>
      <c r="D19" s="95"/>
      <c r="E19" s="14">
        <f>IF(OR(C7="Nej",C7=""),0.3,IF(C19="",0,1))</f>
        <v>0.3</v>
      </c>
      <c r="F19" s="88"/>
      <c r="G19" s="89"/>
      <c r="H19" s="89"/>
      <c r="I19" s="89"/>
      <c r="J19" s="89"/>
      <c r="K19" s="89"/>
      <c r="L19" s="89"/>
      <c r="M19" s="90"/>
      <c r="O19" s="55"/>
      <c r="P19" s="55"/>
      <c r="Q19" s="59"/>
      <c r="R19" s="59"/>
      <c r="S19" s="65" t="s">
        <v>0</v>
      </c>
      <c r="T19" s="63"/>
      <c r="U19" s="60"/>
      <c r="V19" s="60"/>
      <c r="W19" s="60"/>
      <c r="X19" s="63"/>
      <c r="Y19" s="55"/>
      <c r="Z19" s="55"/>
      <c r="AA19" s="55"/>
      <c r="AB19" s="30"/>
    </row>
    <row r="20" spans="2:31" ht="21" customHeight="1" x14ac:dyDescent="0.25">
      <c r="B20" s="19" t="s">
        <v>19</v>
      </c>
      <c r="C20" s="96"/>
      <c r="D20" s="96"/>
      <c r="E20" s="14">
        <f>IF(OR(C7="Nej",C7="",C19=""),0.3,IF(AND($C$19="Ja",ISNUMBER($C$20)=FALSE),0,IF(AND(C19="Ja",C20=""),0,IF(C19="Nej",0.5,1))))</f>
        <v>0.3</v>
      </c>
      <c r="F20" s="88"/>
      <c r="G20" s="89"/>
      <c r="H20" s="89"/>
      <c r="I20" s="89"/>
      <c r="J20" s="89"/>
      <c r="K20" s="89"/>
      <c r="L20" s="89"/>
      <c r="M20" s="90"/>
      <c r="O20" s="55"/>
      <c r="P20" s="55"/>
      <c r="Q20" s="59"/>
      <c r="R20" s="59"/>
      <c r="S20" s="65" t="s">
        <v>20</v>
      </c>
      <c r="T20" s="63"/>
      <c r="U20" s="60"/>
      <c r="V20" s="60"/>
      <c r="W20" s="60"/>
      <c r="X20" s="63"/>
      <c r="Y20" s="55"/>
      <c r="Z20" s="55"/>
      <c r="AA20" s="55"/>
      <c r="AB20" s="30"/>
    </row>
    <row r="21" spans="2:31" x14ac:dyDescent="0.25">
      <c r="F21" s="88"/>
      <c r="G21" s="89"/>
      <c r="H21" s="89"/>
      <c r="I21" s="89"/>
      <c r="J21" s="89"/>
      <c r="K21" s="89"/>
      <c r="L21" s="89"/>
      <c r="M21" s="90"/>
      <c r="O21" s="55"/>
      <c r="P21" s="55"/>
      <c r="Q21" s="59"/>
      <c r="R21" s="59"/>
      <c r="S21" s="65"/>
      <c r="T21" s="63"/>
      <c r="U21" s="60"/>
      <c r="V21" s="60"/>
      <c r="W21" s="60"/>
      <c r="X21" s="63"/>
      <c r="Y21" s="55"/>
      <c r="Z21" s="55"/>
      <c r="AA21" s="55"/>
      <c r="AB21" s="30"/>
    </row>
    <row r="22" spans="2:31" x14ac:dyDescent="0.25">
      <c r="B22" s="16" t="s">
        <v>21</v>
      </c>
      <c r="C22" s="95"/>
      <c r="D22" s="95"/>
      <c r="E22" s="14">
        <f>IF(OR(C7="Nej",C7=""),0.3,IF(C22="",0,1))</f>
        <v>0.3</v>
      </c>
      <c r="F22" s="88"/>
      <c r="G22" s="89"/>
      <c r="H22" s="89"/>
      <c r="I22" s="89"/>
      <c r="J22" s="89"/>
      <c r="K22" s="89"/>
      <c r="L22" s="89"/>
      <c r="M22" s="90"/>
      <c r="O22" s="55"/>
      <c r="P22" s="55"/>
      <c r="Q22" s="59"/>
      <c r="R22" s="59"/>
      <c r="S22" s="60">
        <f>IF(C19="Nej",0,C20)</f>
        <v>0</v>
      </c>
      <c r="T22" s="63"/>
      <c r="U22" s="60"/>
      <c r="V22" s="60"/>
      <c r="W22" s="60"/>
      <c r="X22" s="63"/>
      <c r="Y22" s="55"/>
      <c r="Z22" s="55"/>
      <c r="AA22" s="55"/>
      <c r="AB22" s="30"/>
    </row>
    <row r="23" spans="2:31" ht="24.6" customHeight="1" x14ac:dyDescent="0.25">
      <c r="F23" s="88"/>
      <c r="G23" s="89"/>
      <c r="H23" s="89"/>
      <c r="I23" s="89"/>
      <c r="J23" s="89"/>
      <c r="K23" s="89"/>
      <c r="L23" s="89"/>
      <c r="M23" s="90"/>
      <c r="O23" s="55"/>
      <c r="P23" s="55"/>
      <c r="Q23" s="59"/>
      <c r="R23" s="59" t="s">
        <v>22</v>
      </c>
      <c r="S23" s="60">
        <v>103</v>
      </c>
      <c r="T23" s="63" t="s">
        <v>23</v>
      </c>
      <c r="U23" s="60"/>
      <c r="V23" s="60"/>
      <c r="W23" s="60"/>
      <c r="X23" s="63"/>
      <c r="Y23" s="55"/>
      <c r="Z23" s="66" t="s">
        <v>24</v>
      </c>
      <c r="AA23" s="55"/>
      <c r="AB23" s="30"/>
    </row>
    <row r="24" spans="2:31" ht="15.75" thickBot="1" x14ac:dyDescent="0.3">
      <c r="F24" s="88"/>
      <c r="G24" s="89"/>
      <c r="H24" s="89"/>
      <c r="I24" s="89"/>
      <c r="J24" s="89"/>
      <c r="K24" s="89"/>
      <c r="L24" s="89"/>
      <c r="M24" s="90"/>
      <c r="O24" s="55"/>
      <c r="P24" s="55"/>
      <c r="Q24" s="59"/>
      <c r="R24" s="67" t="s">
        <v>25</v>
      </c>
      <c r="S24" s="68">
        <f>S23*S22/1000</f>
        <v>0</v>
      </c>
      <c r="T24" s="69"/>
      <c r="U24" s="60"/>
      <c r="V24" s="60"/>
      <c r="W24" s="60"/>
      <c r="X24" s="63"/>
      <c r="Y24" s="55"/>
      <c r="Z24" s="55" t="e">
        <f>MATCH(C17,Z11:AE11,0)</f>
        <v>#N/A</v>
      </c>
      <c r="AA24" s="55"/>
      <c r="AB24" s="30">
        <f>IF(OR(C7="Nej",C7=""),0.3,IFERROR(MATCH(C18,Z26:Z32,0),0))</f>
        <v>0.3</v>
      </c>
    </row>
    <row r="25" spans="2:31" x14ac:dyDescent="0.25">
      <c r="B25" s="21" t="s">
        <v>26</v>
      </c>
      <c r="C25" s="97" t="str">
        <f>IF(C17="","",VLOOKUP(C17,S12:V16,3,FALSE))</f>
        <v/>
      </c>
      <c r="D25" s="97"/>
      <c r="E25" s="22"/>
      <c r="F25" s="88"/>
      <c r="G25" s="89"/>
      <c r="H25" s="89"/>
      <c r="I25" s="89"/>
      <c r="J25" s="89"/>
      <c r="K25" s="89"/>
      <c r="L25" s="89"/>
      <c r="M25" s="90"/>
      <c r="O25" s="55"/>
      <c r="P25" s="55"/>
      <c r="Q25" s="59"/>
      <c r="R25" s="60"/>
      <c r="S25" s="60"/>
      <c r="T25" s="60"/>
      <c r="U25" s="60"/>
      <c r="V25" s="60"/>
      <c r="W25" s="60"/>
      <c r="X25" s="63"/>
      <c r="Y25" s="55"/>
      <c r="Z25" s="66" t="s">
        <v>27</v>
      </c>
      <c r="AA25" s="55"/>
      <c r="AB25" s="30"/>
    </row>
    <row r="26" spans="2:31" x14ac:dyDescent="0.25">
      <c r="B26" s="21" t="s">
        <v>28</v>
      </c>
      <c r="C26" s="97" t="str">
        <f>IF(C22="","",VLOOKUP(C22,S27:U30,3,FALSE))</f>
        <v/>
      </c>
      <c r="D26" s="97"/>
      <c r="F26" s="88"/>
      <c r="G26" s="89"/>
      <c r="H26" s="89"/>
      <c r="I26" s="89"/>
      <c r="J26" s="89"/>
      <c r="K26" s="89"/>
      <c r="L26" s="89"/>
      <c r="M26" s="90"/>
      <c r="O26" s="55"/>
      <c r="P26" s="55"/>
      <c r="Q26" s="59"/>
      <c r="R26" s="60"/>
      <c r="S26" s="61" t="s">
        <v>29</v>
      </c>
      <c r="T26" s="61" t="s">
        <v>30</v>
      </c>
      <c r="U26" s="62" t="s">
        <v>31</v>
      </c>
      <c r="V26" s="55"/>
      <c r="W26" s="60"/>
      <c r="X26" s="63"/>
      <c r="Y26" s="55"/>
      <c r="Z26" s="55" t="e">
        <f>INDEX(data3,2,$Z$24)</f>
        <v>#N/A</v>
      </c>
      <c r="AA26" s="55"/>
      <c r="AB26" s="30"/>
    </row>
    <row r="27" spans="2:31" x14ac:dyDescent="0.25">
      <c r="B27" s="21" t="s">
        <v>32</v>
      </c>
      <c r="C27" s="102" t="str">
        <f>IF(OR(,$C$13="",$C$17="",$C$18="",$C$19="",$C$22=""),"",IF(AND(C19="Ja",C20=""),0,IF(OR($C$17="",$C$18=""),"",(VLOOKUP($C$18,$U$36:$V$51,2,FALSE)*VLOOKUP($C$17,$S$12:$V$14,4,FALSE)/1000)-$S$24)))</f>
        <v/>
      </c>
      <c r="D27" s="102"/>
      <c r="F27" s="88"/>
      <c r="G27" s="89"/>
      <c r="H27" s="89"/>
      <c r="I27" s="89"/>
      <c r="J27" s="89"/>
      <c r="K27" s="89"/>
      <c r="L27" s="89"/>
      <c r="M27" s="90"/>
      <c r="O27" s="55"/>
      <c r="P27" s="55"/>
      <c r="Q27" s="59"/>
      <c r="R27" s="60"/>
      <c r="S27" s="60" t="s">
        <v>33</v>
      </c>
      <c r="T27" s="70">
        <v>3.5</v>
      </c>
      <c r="U27" s="64" t="s">
        <v>34</v>
      </c>
      <c r="V27" s="55"/>
      <c r="W27" s="60"/>
      <c r="X27" s="63"/>
      <c r="Y27" s="55"/>
      <c r="Z27" s="55" t="e">
        <f>INDEX(data3,3,$Z$24)</f>
        <v>#N/A</v>
      </c>
      <c r="AA27" s="55"/>
      <c r="AB27" s="30"/>
    </row>
    <row r="28" spans="2:31" x14ac:dyDescent="0.25">
      <c r="B28" s="21" t="s">
        <v>35</v>
      </c>
      <c r="C28" s="102" t="str">
        <f>IF(OR($C$13="",$C$17="",$C$18="",$C$19="",$C$22="",$AB$24=0),"",IF(OR($C$17="",$C$22=""),"",$C$27*VLOOKUP($C$17,$S$12:$V$16,2,FALSE)/VLOOKUP($C$22,$S$27:$U$30,2,FALSE)))</f>
        <v/>
      </c>
      <c r="D28" s="102"/>
      <c r="F28" s="88"/>
      <c r="G28" s="89"/>
      <c r="H28" s="89"/>
      <c r="I28" s="89"/>
      <c r="J28" s="89"/>
      <c r="K28" s="89"/>
      <c r="L28" s="89"/>
      <c r="M28" s="90"/>
      <c r="O28" s="55"/>
      <c r="P28" s="55"/>
      <c r="Q28" s="59"/>
      <c r="R28" s="60"/>
      <c r="S28" s="60" t="s">
        <v>36</v>
      </c>
      <c r="T28" s="70">
        <v>1</v>
      </c>
      <c r="U28" s="64" t="s">
        <v>37</v>
      </c>
      <c r="V28" s="55"/>
      <c r="W28" s="60"/>
      <c r="X28" s="63"/>
      <c r="Y28" s="55"/>
      <c r="Z28" s="55" t="e">
        <f>INDEX(data3,4,$Z$24)</f>
        <v>#N/A</v>
      </c>
      <c r="AA28" s="55"/>
      <c r="AB28" s="30"/>
    </row>
    <row r="29" spans="2:31" x14ac:dyDescent="0.25">
      <c r="B29" s="21" t="s">
        <v>38</v>
      </c>
      <c r="C29" s="102" t="str">
        <f>IF(AND(C19="Ja",C20=""),"",IF(OR($C$13="",$C$17="",$C$18="",$C$19="",$C$22="",$AB$24=0,ISTEXT($C$13)=TRUE),"",IF(OR($C$27="",$C$28=""),"",$C$27-$C$28)))</f>
        <v/>
      </c>
      <c r="D29" s="102"/>
      <c r="E29" s="23"/>
      <c r="F29" s="88"/>
      <c r="G29" s="89"/>
      <c r="H29" s="89"/>
      <c r="I29" s="89"/>
      <c r="J29" s="89"/>
      <c r="K29" s="89"/>
      <c r="L29" s="89"/>
      <c r="M29" s="90"/>
      <c r="O29" s="55"/>
      <c r="P29" s="55"/>
      <c r="Q29" s="59"/>
      <c r="R29" s="60"/>
      <c r="S29" s="55" t="s">
        <v>9</v>
      </c>
      <c r="T29" s="70">
        <v>0.98</v>
      </c>
      <c r="U29" s="64" t="s">
        <v>39</v>
      </c>
      <c r="V29" s="55"/>
      <c r="W29" s="60"/>
      <c r="X29" s="63"/>
      <c r="Y29" s="55"/>
      <c r="Z29" s="55" t="e">
        <f>INDEX(data3,5,$Z$24)</f>
        <v>#N/A</v>
      </c>
      <c r="AA29" s="55"/>
      <c r="AB29" s="30"/>
    </row>
    <row r="30" spans="2:31" ht="14.25" customHeight="1" x14ac:dyDescent="0.25">
      <c r="F30" s="88"/>
      <c r="G30" s="89"/>
      <c r="H30" s="89"/>
      <c r="I30" s="89"/>
      <c r="J30" s="89"/>
      <c r="K30" s="89"/>
      <c r="L30" s="89"/>
      <c r="M30" s="90"/>
      <c r="O30" s="55"/>
      <c r="P30" s="55"/>
      <c r="Q30" s="59"/>
      <c r="R30" s="60"/>
      <c r="S30" s="60" t="s">
        <v>6</v>
      </c>
      <c r="T30" s="70">
        <v>0.98</v>
      </c>
      <c r="U30" s="64" t="s">
        <v>13</v>
      </c>
      <c r="V30" s="55"/>
      <c r="W30" s="60"/>
      <c r="X30" s="63"/>
      <c r="Y30" s="55"/>
      <c r="Z30" s="55" t="e">
        <f>INDEX(data3,6,$Z$24)</f>
        <v>#N/A</v>
      </c>
      <c r="AA30" s="55"/>
      <c r="AB30" s="30"/>
    </row>
    <row r="31" spans="2:31" x14ac:dyDescent="0.25">
      <c r="B31" s="21" t="s">
        <v>40</v>
      </c>
      <c r="C31" s="103" t="str">
        <f>IF(OR(,$C$13="",$C$17="",$C$18="",$C$19="",$C$22="",$AB$24=0,ISTEXT($C$13)=TRUE),"",IF($S$24=0,$C$13,$C$13*($C$27/($C$27+$S$24))))</f>
        <v/>
      </c>
      <c r="D31" s="103"/>
      <c r="F31" s="88"/>
      <c r="G31" s="89"/>
      <c r="H31" s="89"/>
      <c r="I31" s="89"/>
      <c r="J31" s="89"/>
      <c r="K31" s="89"/>
      <c r="L31" s="89"/>
      <c r="M31" s="90"/>
      <c r="O31" s="55"/>
      <c r="P31" s="55"/>
      <c r="Q31" s="59"/>
      <c r="R31" s="60"/>
      <c r="S31" s="60"/>
      <c r="T31" s="60"/>
      <c r="U31" s="60"/>
      <c r="V31" s="55"/>
      <c r="W31" s="60"/>
      <c r="X31" s="63"/>
      <c r="Y31" s="55"/>
      <c r="Z31" s="55" t="e">
        <f>INDEX(data3,7,$Z$24)</f>
        <v>#N/A</v>
      </c>
      <c r="AA31" s="55"/>
      <c r="AB31" s="30"/>
    </row>
    <row r="32" spans="2:31" ht="31.5" customHeight="1" x14ac:dyDescent="0.25">
      <c r="C32" s="24"/>
      <c r="F32" s="88"/>
      <c r="G32" s="89"/>
      <c r="H32" s="89"/>
      <c r="I32" s="89"/>
      <c r="J32" s="89"/>
      <c r="K32" s="89"/>
      <c r="L32" s="89"/>
      <c r="M32" s="90"/>
      <c r="O32" s="55"/>
      <c r="P32" s="55"/>
      <c r="Q32" s="59"/>
      <c r="R32" s="60"/>
      <c r="S32" s="55"/>
      <c r="T32" s="55"/>
      <c r="U32" s="55"/>
      <c r="V32" s="60"/>
      <c r="W32" s="60"/>
      <c r="X32" s="63"/>
      <c r="Y32" s="55"/>
      <c r="Z32" s="55" t="e">
        <f>INDEX(data3,8,$Z$24)</f>
        <v>#N/A</v>
      </c>
      <c r="AA32" s="55"/>
      <c r="AB32" s="30"/>
    </row>
    <row r="33" spans="2:28" x14ac:dyDescent="0.25">
      <c r="F33" s="88"/>
      <c r="G33" s="89"/>
      <c r="H33" s="89"/>
      <c r="I33" s="89"/>
      <c r="J33" s="89"/>
      <c r="K33" s="89"/>
      <c r="L33" s="89"/>
      <c r="M33" s="90"/>
      <c r="O33" s="55"/>
      <c r="P33" s="55"/>
      <c r="Q33" s="59"/>
      <c r="R33" s="60"/>
      <c r="S33" s="55"/>
      <c r="T33" s="55"/>
      <c r="U33" s="55"/>
      <c r="V33" s="55"/>
      <c r="W33" s="60"/>
      <c r="X33" s="60"/>
      <c r="Y33" s="60"/>
      <c r="Z33" s="60"/>
      <c r="AA33" s="55"/>
      <c r="AB33" s="30"/>
    </row>
    <row r="34" spans="2:28" ht="42.6" customHeight="1" x14ac:dyDescent="0.25">
      <c r="B34" s="104"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105"/>
      <c r="D34" s="105"/>
      <c r="F34" s="91"/>
      <c r="G34" s="92"/>
      <c r="H34" s="92"/>
      <c r="I34" s="92"/>
      <c r="J34" s="92"/>
      <c r="K34" s="92"/>
      <c r="L34" s="92"/>
      <c r="M34" s="93"/>
      <c r="O34" s="55"/>
      <c r="P34" s="55"/>
      <c r="Q34" s="59"/>
      <c r="R34" s="60"/>
      <c r="S34" s="55"/>
      <c r="T34" s="55"/>
      <c r="U34" s="55"/>
      <c r="V34" s="55"/>
      <c r="W34" s="60"/>
      <c r="X34" s="60"/>
      <c r="Y34" s="65"/>
      <c r="Z34" s="60"/>
      <c r="AA34" s="55"/>
      <c r="AB34" s="30"/>
    </row>
    <row r="35" spans="2:28" ht="30" x14ac:dyDescent="0.25">
      <c r="B35" s="101" t="str">
        <f>IF(ISTEXT($C$13)=TRUE,"Der må ikke skrives tekst i feltet hvor du angiver din investering!",IF(AND(C19="Ja",ISTEXT($C$20)=TRUE),"Der må ikke skrives tekst i feltet hvor du angiver dit beboelsesareal!",""))</f>
        <v/>
      </c>
      <c r="C35" s="101"/>
      <c r="D35" s="101"/>
      <c r="O35" s="55"/>
      <c r="P35" s="55"/>
      <c r="Q35" s="59"/>
      <c r="R35" s="60"/>
      <c r="S35" s="71"/>
      <c r="T35" s="72"/>
      <c r="U35" s="73" t="s">
        <v>41</v>
      </c>
      <c r="V35" s="73" t="s">
        <v>42</v>
      </c>
      <c r="W35" s="60"/>
      <c r="X35" s="60"/>
      <c r="Y35" s="60"/>
      <c r="Z35" s="60"/>
      <c r="AA35" s="55"/>
      <c r="AB35" s="30"/>
    </row>
    <row r="36" spans="2:28" x14ac:dyDescent="0.25">
      <c r="B36" s="25"/>
      <c r="C36" s="25"/>
      <c r="D36" s="25"/>
      <c r="O36" s="55"/>
      <c r="P36" s="55"/>
      <c r="Q36" s="59"/>
      <c r="R36" s="60"/>
      <c r="S36" s="65"/>
      <c r="T36" s="64"/>
      <c r="U36" s="60" t="s">
        <v>43</v>
      </c>
      <c r="V36" s="64">
        <v>2999</v>
      </c>
      <c r="W36" s="60"/>
      <c r="X36" s="60"/>
      <c r="Y36" s="60"/>
      <c r="Z36" s="60"/>
      <c r="AA36" s="55"/>
      <c r="AB36" s="30"/>
    </row>
    <row r="37" spans="2:28" x14ac:dyDescent="0.25">
      <c r="O37" s="55"/>
      <c r="P37" s="55"/>
      <c r="Q37" s="59"/>
      <c r="R37" s="60"/>
      <c r="S37" s="65"/>
      <c r="T37" s="64"/>
      <c r="U37" s="60" t="s">
        <v>16</v>
      </c>
      <c r="V37" s="64">
        <v>4999</v>
      </c>
      <c r="W37" s="60"/>
      <c r="X37" s="60"/>
      <c r="Y37" s="60"/>
      <c r="Z37" s="55"/>
      <c r="AA37" s="55"/>
      <c r="AB37" s="30"/>
    </row>
    <row r="38" spans="2:28" x14ac:dyDescent="0.25">
      <c r="O38" s="55"/>
      <c r="P38" s="55"/>
      <c r="Q38" s="59"/>
      <c r="R38" s="60"/>
      <c r="S38" s="65"/>
      <c r="T38" s="64"/>
      <c r="U38" s="60" t="s">
        <v>44</v>
      </c>
      <c r="V38" s="64">
        <v>6999</v>
      </c>
      <c r="W38" s="60"/>
      <c r="X38" s="60"/>
      <c r="Y38" s="60"/>
      <c r="Z38" s="55"/>
      <c r="AA38" s="55"/>
      <c r="AB38" s="30"/>
    </row>
    <row r="39" spans="2:28" x14ac:dyDescent="0.25">
      <c r="O39" s="55"/>
      <c r="P39" s="55"/>
      <c r="Q39" s="59"/>
      <c r="R39" s="60"/>
      <c r="S39" s="65"/>
      <c r="T39" s="64"/>
      <c r="U39" s="60" t="s">
        <v>45</v>
      </c>
      <c r="V39" s="64">
        <v>8999</v>
      </c>
      <c r="W39" s="60"/>
      <c r="X39" s="60"/>
      <c r="Y39" s="60"/>
      <c r="Z39" s="55"/>
      <c r="AA39" s="55"/>
      <c r="AB39" s="30"/>
    </row>
    <row r="40" spans="2:28" x14ac:dyDescent="0.25">
      <c r="O40" s="55"/>
      <c r="P40" s="55"/>
      <c r="Q40" s="59"/>
      <c r="R40" s="60"/>
      <c r="S40" s="65"/>
      <c r="T40" s="64"/>
      <c r="U40" s="60" t="s">
        <v>46</v>
      </c>
      <c r="V40" s="64">
        <v>10999</v>
      </c>
      <c r="W40" s="60"/>
      <c r="X40" s="60"/>
      <c r="Y40" s="60"/>
      <c r="Z40" s="55"/>
      <c r="AA40" s="55"/>
      <c r="AB40" s="30"/>
    </row>
    <row r="41" spans="2:28" x14ac:dyDescent="0.25">
      <c r="O41" s="55"/>
      <c r="P41" s="55"/>
      <c r="Q41" s="59"/>
      <c r="R41" s="60"/>
      <c r="S41" s="65"/>
      <c r="T41" s="64"/>
      <c r="U41" s="60" t="s">
        <v>47</v>
      </c>
      <c r="V41" s="64">
        <v>12999</v>
      </c>
      <c r="W41" s="60"/>
      <c r="X41" s="60"/>
      <c r="Y41" s="60"/>
      <c r="Z41" s="60"/>
      <c r="AA41" s="55"/>
      <c r="AB41" s="30"/>
    </row>
    <row r="42" spans="2:28" x14ac:dyDescent="0.25">
      <c r="O42" s="55"/>
      <c r="P42" s="55"/>
      <c r="Q42" s="59"/>
      <c r="R42" s="60"/>
      <c r="S42" s="60"/>
      <c r="T42" s="64"/>
      <c r="U42" s="60" t="s">
        <v>48</v>
      </c>
      <c r="V42" s="64">
        <v>15000</v>
      </c>
      <c r="W42" s="55"/>
      <c r="X42" s="60"/>
      <c r="Y42" s="60"/>
      <c r="Z42" s="60"/>
      <c r="AA42" s="55"/>
      <c r="AB42" s="30"/>
    </row>
    <row r="43" spans="2:28" x14ac:dyDescent="0.25">
      <c r="O43" s="55"/>
      <c r="P43" s="55"/>
      <c r="Q43" s="59"/>
      <c r="R43" s="60"/>
      <c r="S43" s="60"/>
      <c r="T43" s="60"/>
      <c r="U43" s="71" t="s">
        <v>49</v>
      </c>
      <c r="V43" s="55"/>
      <c r="W43" s="55"/>
      <c r="X43" s="60"/>
      <c r="Y43" s="60"/>
      <c r="Z43" s="60"/>
      <c r="AA43" s="55"/>
      <c r="AB43" s="30"/>
    </row>
    <row r="44" spans="2:28" x14ac:dyDescent="0.25">
      <c r="O44" s="55"/>
      <c r="P44" s="55"/>
      <c r="Q44" s="59"/>
      <c r="R44" s="60"/>
      <c r="S44" s="60"/>
      <c r="T44" s="60"/>
      <c r="U44" s="65" t="s">
        <v>50</v>
      </c>
      <c r="V44" s="64">
        <v>13999</v>
      </c>
      <c r="W44" s="55"/>
      <c r="X44" s="60"/>
      <c r="Y44" s="60"/>
      <c r="Z44" s="60"/>
      <c r="AA44" s="55"/>
      <c r="AB44" s="30"/>
    </row>
    <row r="45" spans="2:28" x14ac:dyDescent="0.25">
      <c r="O45" s="55"/>
      <c r="P45" s="55"/>
      <c r="Q45" s="59"/>
      <c r="R45" s="60"/>
      <c r="S45" s="71"/>
      <c r="T45" s="72"/>
      <c r="U45" s="65" t="s">
        <v>51</v>
      </c>
      <c r="V45" s="64">
        <v>16999</v>
      </c>
      <c r="W45" s="55"/>
      <c r="X45" s="60"/>
      <c r="Y45" s="60"/>
      <c r="Z45" s="60"/>
      <c r="AA45" s="55"/>
      <c r="AB45" s="30"/>
    </row>
    <row r="46" spans="2:28" x14ac:dyDescent="0.25">
      <c r="O46" s="55"/>
      <c r="P46" s="55"/>
      <c r="Q46" s="59"/>
      <c r="R46" s="60"/>
      <c r="S46" s="65"/>
      <c r="T46" s="64"/>
      <c r="U46" s="65" t="s">
        <v>52</v>
      </c>
      <c r="V46" s="64">
        <v>19999</v>
      </c>
      <c r="W46" s="55"/>
      <c r="X46" s="60"/>
      <c r="Y46" s="60"/>
      <c r="Z46" s="60"/>
      <c r="AA46" s="55"/>
      <c r="AB46" s="30"/>
    </row>
    <row r="47" spans="2:28" x14ac:dyDescent="0.25">
      <c r="O47" s="55"/>
      <c r="P47" s="55"/>
      <c r="Q47" s="59"/>
      <c r="R47" s="60"/>
      <c r="S47" s="65"/>
      <c r="T47" s="64"/>
      <c r="U47" s="65" t="s">
        <v>53</v>
      </c>
      <c r="V47" s="64">
        <v>22999</v>
      </c>
      <c r="W47" s="55"/>
      <c r="X47" s="60"/>
      <c r="Y47" s="60"/>
      <c r="Z47" s="60"/>
      <c r="AA47" s="55"/>
      <c r="AB47" s="30"/>
    </row>
    <row r="48" spans="2:28" x14ac:dyDescent="0.25">
      <c r="O48" s="55"/>
      <c r="P48" s="55"/>
      <c r="Q48" s="59"/>
      <c r="R48" s="55"/>
      <c r="S48" s="65"/>
      <c r="T48" s="64"/>
      <c r="U48" s="65" t="s">
        <v>54</v>
      </c>
      <c r="V48" s="64">
        <v>25999</v>
      </c>
      <c r="W48" s="55"/>
      <c r="X48" s="60"/>
      <c r="Y48" s="60"/>
      <c r="Z48" s="60"/>
      <c r="AA48" s="55"/>
      <c r="AB48" s="30"/>
    </row>
    <row r="49" spans="15:28" x14ac:dyDescent="0.25">
      <c r="O49" s="55"/>
      <c r="P49" s="55"/>
      <c r="Q49" s="60"/>
      <c r="R49" s="55"/>
      <c r="S49" s="65"/>
      <c r="T49" s="64"/>
      <c r="U49" s="65" t="s">
        <v>55</v>
      </c>
      <c r="V49" s="64">
        <v>28999</v>
      </c>
      <c r="W49" s="55"/>
      <c r="X49" s="60"/>
      <c r="Y49" s="55"/>
      <c r="Z49" s="55"/>
      <c r="AA49" s="55"/>
      <c r="AB49" s="30"/>
    </row>
    <row r="50" spans="15:28" x14ac:dyDescent="0.25">
      <c r="O50" s="55"/>
      <c r="P50" s="55"/>
      <c r="Q50" s="55"/>
      <c r="R50" s="55"/>
      <c r="S50" s="65"/>
      <c r="T50" s="64"/>
      <c r="U50" s="60" t="s">
        <v>56</v>
      </c>
      <c r="V50" s="64">
        <v>32000</v>
      </c>
      <c r="W50" s="55"/>
      <c r="X50" s="55"/>
      <c r="Y50" s="55"/>
      <c r="Z50" s="55"/>
      <c r="AA50" s="55"/>
      <c r="AB50" s="30"/>
    </row>
    <row r="51" spans="15:28" x14ac:dyDescent="0.25">
      <c r="O51" s="55"/>
      <c r="P51" s="55"/>
      <c r="Q51" s="55"/>
      <c r="R51" s="55"/>
      <c r="S51" s="60"/>
      <c r="T51" s="64"/>
      <c r="U51" s="60"/>
      <c r="V51" s="55"/>
      <c r="W51" s="55"/>
      <c r="X51" s="55"/>
      <c r="Y51" s="55"/>
      <c r="Z51" s="55"/>
      <c r="AA51" s="55"/>
      <c r="AB51" s="30"/>
    </row>
    <row r="52" spans="15:28" x14ac:dyDescent="0.25">
      <c r="O52" s="55"/>
      <c r="P52" s="55"/>
      <c r="Q52" s="55"/>
      <c r="R52" s="55"/>
      <c r="S52" s="55"/>
      <c r="T52" s="55"/>
      <c r="U52" s="55"/>
      <c r="V52" s="60"/>
      <c r="W52" s="55"/>
      <c r="X52" s="55"/>
      <c r="Y52" s="55"/>
      <c r="Z52" s="55"/>
      <c r="AA52" s="55"/>
      <c r="AB52" s="30"/>
    </row>
    <row r="53" spans="15:28" x14ac:dyDescent="0.25">
      <c r="O53" s="55"/>
      <c r="P53" s="55"/>
      <c r="Q53" s="55"/>
      <c r="R53" s="55"/>
      <c r="S53" s="55"/>
      <c r="T53" s="55"/>
      <c r="U53" s="55"/>
      <c r="V53" s="55"/>
      <c r="W53" s="55"/>
      <c r="X53" s="55"/>
      <c r="Y53" s="55"/>
      <c r="Z53" s="55"/>
      <c r="AA53" s="55"/>
    </row>
    <row r="54" spans="15:28" x14ac:dyDescent="0.25">
      <c r="O54" s="55"/>
      <c r="P54" s="55"/>
      <c r="Q54" s="55"/>
      <c r="R54" s="55" t="s">
        <v>57</v>
      </c>
      <c r="S54" s="55"/>
      <c r="T54" s="55"/>
      <c r="U54" s="55"/>
      <c r="V54" s="55"/>
      <c r="W54" s="55"/>
      <c r="X54" s="55"/>
      <c r="Y54" s="55"/>
      <c r="Z54" s="55"/>
      <c r="AA54" s="55"/>
    </row>
    <row r="55" spans="15:28" x14ac:dyDescent="0.25">
      <c r="R55" s="42" t="s">
        <v>58</v>
      </c>
    </row>
    <row r="56" spans="15:28" x14ac:dyDescent="0.25">
      <c r="R56" s="42" t="s">
        <v>59</v>
      </c>
    </row>
  </sheetData>
  <sheetProtection algorithmName="SHA-512" hashValue="hKhBJHreaoC2FoHqldICenO/P87vxpeLfrsQy7H8LaD9BknvXhbSmVLd0Eu5qLS6oqJq09W7x/B8jU9EVOgXCQ==" saltValue="VF4ppBhLu38CQzcmYCq4AQ==" spinCount="100000" sheet="1" objects="1" scenarios="1" selectLockedCells="1"/>
  <mergeCells count="23">
    <mergeCell ref="B1:D1"/>
    <mergeCell ref="B3:D3"/>
    <mergeCell ref="B4:D5"/>
    <mergeCell ref="C7:D7"/>
    <mergeCell ref="F7:L7"/>
    <mergeCell ref="F11:M34"/>
    <mergeCell ref="C13:D13"/>
    <mergeCell ref="C17:D17"/>
    <mergeCell ref="C18:D18"/>
    <mergeCell ref="C19:D19"/>
    <mergeCell ref="C20:D20"/>
    <mergeCell ref="C22:D22"/>
    <mergeCell ref="C25:D25"/>
    <mergeCell ref="B9:D9"/>
    <mergeCell ref="B35:D35"/>
    <mergeCell ref="C26:D26"/>
    <mergeCell ref="C27:D27"/>
    <mergeCell ref="C28:D28"/>
    <mergeCell ref="C29:D29"/>
    <mergeCell ref="C31:D31"/>
    <mergeCell ref="B34:D34"/>
    <mergeCell ref="B10:D10"/>
    <mergeCell ref="B11:D11"/>
  </mergeCells>
  <conditionalFormatting sqref="C20">
    <cfRule type="expression" dxfId="75" priority="4">
      <formula>$C$7="Nej"</formula>
    </cfRule>
    <cfRule type="expression" dxfId="74" priority="6">
      <formula>$C$19=""</formula>
    </cfRule>
    <cfRule type="expression" dxfId="73" priority="22">
      <formula>$C$19="Nej"</formula>
    </cfRule>
  </conditionalFormatting>
  <conditionalFormatting sqref="B20">
    <cfRule type="expression" dxfId="72" priority="21">
      <formula>$C$19="Nej"</formula>
    </cfRule>
  </conditionalFormatting>
  <conditionalFormatting sqref="B34:D34">
    <cfRule type="expression" dxfId="71" priority="9">
      <formula>$C$29&lt;&gt;""</formula>
    </cfRule>
    <cfRule type="expression" dxfId="70" priority="13">
      <formula>$C$29=""</formula>
    </cfRule>
  </conditionalFormatting>
  <conditionalFormatting sqref="B31:D31">
    <cfRule type="expression" dxfId="69" priority="10">
      <formula>$C$19="Nej"</formula>
    </cfRule>
    <cfRule type="expression" dxfId="68" priority="11">
      <formula>$C$19=""</formula>
    </cfRule>
  </conditionalFormatting>
  <conditionalFormatting sqref="C20:D20">
    <cfRule type="expression" dxfId="67" priority="5">
      <formula>$C$7=""</formula>
    </cfRule>
  </conditionalFormatting>
  <conditionalFormatting sqref="A10:B10 E10:M10 A35:B35 E35:M35 A11:M17 A19:M34 A18:C18 E18:M18">
    <cfRule type="expression" dxfId="66" priority="7">
      <formula>$C$7=""</formula>
    </cfRule>
    <cfRule type="expression" dxfId="65" priority="8">
      <formula>$C$7="Nej"</formula>
    </cfRule>
  </conditionalFormatting>
  <conditionalFormatting sqref="B9:D9">
    <cfRule type="expression" dxfId="64" priority="3">
      <formula>$C$7="Nej"</formula>
    </cfRule>
  </conditionalFormatting>
  <conditionalFormatting sqref="B35:D35">
    <cfRule type="expression" dxfId="63" priority="1">
      <formula>IF($C$19="Ja",ISTEXT($C$20)=TRUE)</formula>
    </cfRule>
    <cfRule type="expression" dxfId="62" priority="2">
      <formula>ISTEXT($C$13)=TRUE</formula>
    </cfRule>
  </conditionalFormatting>
  <dataValidations count="19">
    <dataValidation allowBlank="1" showInputMessage="1" showErrorMessage="1" prompt="Indtast som Investeringsomkostninger" sqref="C31:D31"/>
    <dataValidation allowBlank="1" showInputMessage="1" showErrorMessage="1" prompt="Indskrives i ansøgnings-skemaet,som energiforbruget i før-situationen" sqref="C27:D27"/>
    <dataValidation allowBlank="1" showInputMessage="1" showErrorMessage="1" prompt="Indskrives i ansøgningsskemaet i energitype i efter-situation" sqref="C26:D26"/>
    <dataValidation allowBlank="1" showInputMessage="1" showErrorMessage="1" prompt="Indskrives i ansøgnings-skemaet, som energitype før" sqref="C25:D25"/>
    <dataValidation allowBlank="1" showInputMessage="1" showErrorMessage="1" prompt="Indskrives i ansøgningskemaet, som energiforbrug i efter-situationen" sqref="C28:D2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20"/>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Opvarmningsform" prompt="Vælg din nuværende opvarmningsform fra listen." sqref="B17"/>
    <dataValidation allowBlank="1" showInputMessage="1" showErrorMessage="1" promptTitle="Varmekilde i efter-situationen" prompt="Vælg den varmekilde du vil skifte til fra listen." sqref="B22"/>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type="list" allowBlank="1" showInputMessage="1" showErrorMessage="1" sqref="C19">
      <formula1>$S$19:$S$20</formula1>
    </dataValidation>
    <dataValidation type="list" allowBlank="1" showInputMessage="1" showErrorMessage="1" sqref="C18">
      <formula1>$Z$26:$Z$32</formula1>
    </dataValidation>
    <dataValidation type="list" allowBlank="1" showInputMessage="1" showErrorMessage="1" sqref="C17:D17">
      <formula1>$S$12:$S$14</formula1>
    </dataValidation>
    <dataValidation type="list" allowBlank="1" showInputMessage="1" showErrorMessage="1" sqref="C22">
      <formula1>$S$27:$S$30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4F73694F-5E94-4D1F-ACD8-EF264B9D5988}">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4A6B7571-9A0D-4AA3-9068-112A87E47072}">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15D6F03D-F53A-4BC9-B147-3E9C5F4FAF1F}">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28AF735B-1805-40C5-B1AF-AFABBA89CA35}">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A499B727-A6BB-4E60-A257-B966BA243142}">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54D8E7F9-268B-4819-86C3-7314D6666439}">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1FB3A489-1C33-4778-B806-E75542C4967F}">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7DC701B9-179A-4F88-9C79-5DD797A8386F}">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opLeftCell="A4" workbookViewId="0">
      <selection activeCell="C7" sqref="C7:D7"/>
    </sheetView>
  </sheetViews>
  <sheetFormatPr defaultColWidth="9.140625" defaultRowHeight="15" x14ac:dyDescent="0.25"/>
  <cols>
    <col min="1" max="1" width="9.140625" style="42"/>
    <col min="2" max="2" width="53.5703125" style="42" customWidth="1"/>
    <col min="3" max="3" width="40" style="42" customWidth="1"/>
    <col min="4" max="4" width="20.5703125" style="42" customWidth="1"/>
    <col min="5" max="10" width="9.140625" style="42"/>
    <col min="11" max="11" width="16.85546875" style="42" customWidth="1"/>
    <col min="12" max="12" width="29.42578125" style="42" bestFit="1" customWidth="1"/>
    <col min="13" max="13" width="21.85546875" style="42" customWidth="1"/>
    <col min="14" max="14" width="26.85546875" style="42" hidden="1" customWidth="1"/>
    <col min="15" max="15" width="16.85546875" style="42" hidden="1" customWidth="1"/>
    <col min="16" max="16" width="17.85546875" style="42" hidden="1" customWidth="1"/>
    <col min="17" max="18" width="0" style="42" hidden="1" customWidth="1"/>
    <col min="19" max="19" width="12.7109375" style="42" hidden="1" customWidth="1"/>
    <col min="20" max="20" width="14.7109375" style="42" hidden="1" customWidth="1"/>
    <col min="21" max="21" width="15.42578125" style="42" hidden="1" customWidth="1"/>
    <col min="22" max="22" width="27.5703125" style="42" hidden="1" customWidth="1"/>
    <col min="23" max="23" width="10.7109375" style="42" hidden="1" customWidth="1"/>
    <col min="24" max="24" width="17.28515625" style="42" hidden="1" customWidth="1"/>
    <col min="25" max="25" width="13.28515625" style="42" hidden="1" customWidth="1"/>
    <col min="26" max="26" width="14.7109375" style="42" hidden="1" customWidth="1"/>
    <col min="27" max="27" width="32.28515625" style="42" hidden="1" customWidth="1"/>
    <col min="28" max="28" width="16.140625" style="42" customWidth="1"/>
    <col min="29" max="29" width="15.7109375" style="42" customWidth="1"/>
    <col min="30" max="30" width="15.140625" style="42" customWidth="1"/>
    <col min="31" max="31" width="41.85546875" style="42" customWidth="1"/>
    <col min="32" max="32" width="7.140625" style="42" customWidth="1"/>
    <col min="33" max="16384" width="9.140625" style="42"/>
  </cols>
  <sheetData>
    <row r="1" spans="1:32" ht="21" x14ac:dyDescent="0.35">
      <c r="B1" s="79" t="s">
        <v>60</v>
      </c>
      <c r="C1" s="79"/>
      <c r="D1" s="79"/>
      <c r="E1" s="2"/>
      <c r="F1" s="2"/>
      <c r="G1" s="2"/>
      <c r="H1" s="2"/>
      <c r="I1" s="2"/>
      <c r="J1" s="2"/>
      <c r="K1" s="2"/>
      <c r="L1" s="2"/>
      <c r="M1" s="2"/>
      <c r="N1" s="2"/>
      <c r="O1" s="2"/>
      <c r="P1" s="2"/>
    </row>
    <row r="2" spans="1:32" ht="21" x14ac:dyDescent="0.35">
      <c r="B2" s="3"/>
      <c r="C2" s="3"/>
      <c r="D2" s="3"/>
      <c r="E2" s="2"/>
      <c r="F2" s="2"/>
      <c r="G2" s="2"/>
      <c r="H2" s="2"/>
      <c r="I2" s="2"/>
      <c r="J2" s="2"/>
      <c r="K2" s="2"/>
      <c r="L2" s="2"/>
      <c r="M2" s="2"/>
      <c r="N2" s="2"/>
      <c r="O2" s="2"/>
      <c r="P2" s="2"/>
    </row>
    <row r="3" spans="1:32" ht="21" x14ac:dyDescent="0.35">
      <c r="A3" s="4"/>
      <c r="B3" s="80" t="s">
        <v>86</v>
      </c>
      <c r="C3" s="80"/>
      <c r="D3" s="80"/>
      <c r="I3" s="4"/>
      <c r="J3" s="4"/>
      <c r="K3" s="4"/>
      <c r="L3" s="4"/>
      <c r="M3" s="4"/>
      <c r="N3" s="4"/>
      <c r="O3" s="4"/>
      <c r="P3" s="4"/>
    </row>
    <row r="4" spans="1:32" ht="21" customHeight="1" x14ac:dyDescent="0.35">
      <c r="A4" s="4"/>
      <c r="B4" s="81" t="s">
        <v>100</v>
      </c>
      <c r="C4" s="82"/>
      <c r="D4" s="82"/>
      <c r="I4" s="4"/>
      <c r="J4" s="4"/>
      <c r="K4" s="4"/>
      <c r="L4" s="4"/>
      <c r="M4" s="4"/>
      <c r="N4" s="4"/>
      <c r="O4" s="4"/>
      <c r="P4" s="4"/>
    </row>
    <row r="5" spans="1:32" ht="276.75" customHeight="1" x14ac:dyDescent="0.35">
      <c r="A5" s="4"/>
      <c r="B5" s="82"/>
      <c r="C5" s="82"/>
      <c r="D5" s="82"/>
      <c r="I5" s="4"/>
      <c r="J5" s="4"/>
      <c r="K5" s="4"/>
      <c r="L5" s="4"/>
      <c r="M5" s="4"/>
      <c r="N5" s="4"/>
      <c r="O5" s="4"/>
      <c r="P5" s="4"/>
    </row>
    <row r="6" spans="1:32" ht="21" x14ac:dyDescent="0.35">
      <c r="A6" s="4"/>
      <c r="G6" s="5"/>
      <c r="I6" s="4"/>
      <c r="J6" s="4"/>
      <c r="K6" s="4"/>
      <c r="L6" s="4"/>
      <c r="M6" s="4"/>
      <c r="N6" s="4"/>
      <c r="O6" s="4"/>
      <c r="P6" s="4"/>
    </row>
    <row r="7" spans="1:32" ht="44.25" customHeight="1" x14ac:dyDescent="0.35">
      <c r="A7" s="4"/>
      <c r="B7" s="6" t="s">
        <v>97</v>
      </c>
      <c r="C7" s="83"/>
      <c r="D7" s="83"/>
      <c r="E7" s="4"/>
      <c r="F7" s="84"/>
      <c r="G7" s="84"/>
      <c r="H7" s="84"/>
      <c r="I7" s="84"/>
      <c r="J7" s="84"/>
      <c r="K7" s="84"/>
      <c r="L7" s="84"/>
      <c r="M7" s="4"/>
      <c r="N7" s="4"/>
      <c r="O7" s="4"/>
      <c r="P7" s="4"/>
      <c r="S7" s="55"/>
      <c r="T7" s="55"/>
      <c r="U7" s="55"/>
      <c r="V7" s="55"/>
      <c r="W7" s="55"/>
      <c r="X7" s="55"/>
      <c r="Y7" s="55"/>
      <c r="Z7" s="55"/>
      <c r="AA7" s="55"/>
    </row>
    <row r="8" spans="1:32" x14ac:dyDescent="0.25">
      <c r="S8" s="55"/>
      <c r="T8" s="55"/>
      <c r="U8" s="55"/>
      <c r="V8" s="55"/>
      <c r="W8" s="55"/>
      <c r="X8" s="55"/>
      <c r="Y8" s="55"/>
      <c r="Z8" s="55"/>
      <c r="AA8" s="55"/>
    </row>
    <row r="9" spans="1:32" ht="50.1" customHeight="1" thickBot="1" x14ac:dyDescent="0.3">
      <c r="B9" s="100" t="str">
        <f>IF(C7="Nej","Kan beregneren ikke benyttes, se ansøgningsvejledningen for yderligere hjælp","")</f>
        <v/>
      </c>
      <c r="C9" s="100"/>
      <c r="D9" s="100"/>
      <c r="O9" s="49"/>
      <c r="P9" s="49"/>
      <c r="Q9" s="49"/>
      <c r="R9" s="49"/>
      <c r="S9" s="55"/>
      <c r="T9" s="55"/>
      <c r="U9" s="55"/>
      <c r="V9" s="55"/>
      <c r="W9" s="55"/>
      <c r="X9" s="55"/>
      <c r="Y9" s="55"/>
      <c r="Z9" s="55"/>
      <c r="AA9" s="55"/>
      <c r="AB9" s="30"/>
    </row>
    <row r="10" spans="1:32" x14ac:dyDescent="0.25">
      <c r="B10" s="106"/>
      <c r="C10" s="106"/>
      <c r="D10" s="106"/>
      <c r="O10" s="49"/>
      <c r="P10" s="49"/>
      <c r="Q10" s="52"/>
      <c r="R10" s="48"/>
      <c r="S10" s="57"/>
      <c r="T10" s="57"/>
      <c r="U10" s="57"/>
      <c r="V10" s="57"/>
      <c r="W10" s="57"/>
      <c r="X10" s="58"/>
      <c r="Y10" s="55"/>
      <c r="Z10" s="55"/>
      <c r="AA10" s="55"/>
      <c r="AB10" s="30"/>
    </row>
    <row r="11" spans="1:32" x14ac:dyDescent="0.25">
      <c r="B11" s="107" t="s">
        <v>1</v>
      </c>
      <c r="C11" s="107"/>
      <c r="D11" s="107"/>
      <c r="F11" s="85" t="s">
        <v>95</v>
      </c>
      <c r="G11" s="86"/>
      <c r="H11" s="86"/>
      <c r="I11" s="86"/>
      <c r="J11" s="86"/>
      <c r="K11" s="86"/>
      <c r="L11" s="86"/>
      <c r="M11" s="87"/>
      <c r="O11" s="49"/>
      <c r="P11" s="49"/>
      <c r="Q11" s="53"/>
      <c r="R11" s="50"/>
      <c r="S11" s="61" t="s">
        <v>2</v>
      </c>
      <c r="T11" s="61" t="s">
        <v>3</v>
      </c>
      <c r="U11" s="61" t="s">
        <v>4</v>
      </c>
      <c r="V11" s="62" t="s">
        <v>5</v>
      </c>
      <c r="W11" s="55"/>
      <c r="X11" s="63"/>
      <c r="Y11" s="55"/>
      <c r="Z11" s="61" t="s">
        <v>93</v>
      </c>
      <c r="AA11" s="61" t="s">
        <v>12</v>
      </c>
      <c r="AB11" s="45" t="s">
        <v>94</v>
      </c>
      <c r="AC11" s="11"/>
      <c r="AD11" s="11"/>
      <c r="AE11" s="11"/>
      <c r="AF11" s="12"/>
    </row>
    <row r="12" spans="1:32" x14ac:dyDescent="0.25">
      <c r="E12" s="14"/>
      <c r="F12" s="88"/>
      <c r="G12" s="89"/>
      <c r="H12" s="89"/>
      <c r="I12" s="89"/>
      <c r="J12" s="89"/>
      <c r="K12" s="89"/>
      <c r="L12" s="89"/>
      <c r="M12" s="90"/>
      <c r="O12" s="49"/>
      <c r="P12" s="49"/>
      <c r="Q12" s="53"/>
      <c r="R12" s="50"/>
      <c r="S12" s="60" t="s">
        <v>93</v>
      </c>
      <c r="T12" s="64">
        <v>0.7</v>
      </c>
      <c r="U12" s="64" t="s">
        <v>10</v>
      </c>
      <c r="V12" s="64">
        <v>9.8699999999999992</v>
      </c>
      <c r="W12" s="55"/>
      <c r="X12" s="63"/>
      <c r="Y12" s="55"/>
      <c r="Z12" s="60" t="str">
        <f>U36</f>
        <v>1000 - 2999</v>
      </c>
      <c r="AA12" s="60" t="str">
        <f>U36</f>
        <v>1000 - 2999</v>
      </c>
      <c r="AB12" s="47" t="str">
        <f>U44</f>
        <v>3000 - 13999</v>
      </c>
      <c r="AC12" s="10"/>
      <c r="AD12" s="10"/>
      <c r="AE12" s="15"/>
    </row>
    <row r="13" spans="1:32" x14ac:dyDescent="0.25">
      <c r="B13" s="13" t="s">
        <v>11</v>
      </c>
      <c r="C13" s="94"/>
      <c r="D13" s="94"/>
      <c r="E13" s="14">
        <f>IF(OR(C7="Nej",C7=""),0.3,IF(OR($C$13="",ISNUMBER($C$13)=FALSE),0,1))</f>
        <v>0.3</v>
      </c>
      <c r="F13" s="88"/>
      <c r="G13" s="89"/>
      <c r="H13" s="89"/>
      <c r="I13" s="89"/>
      <c r="J13" s="89"/>
      <c r="K13" s="89"/>
      <c r="L13" s="89"/>
      <c r="M13" s="90"/>
      <c r="O13" s="49"/>
      <c r="P13" s="49"/>
      <c r="Q13" s="53"/>
      <c r="R13" s="50"/>
      <c r="S13" s="60" t="s">
        <v>12</v>
      </c>
      <c r="T13" s="64">
        <v>0.7</v>
      </c>
      <c r="U13" s="64" t="s">
        <v>12</v>
      </c>
      <c r="V13" s="64">
        <v>11</v>
      </c>
      <c r="W13" s="55"/>
      <c r="X13" s="63"/>
      <c r="Y13" s="55"/>
      <c r="Z13" s="60" t="str">
        <f t="shared" ref="Z13:Z18" si="0">U37</f>
        <v>3000 - 4999</v>
      </c>
      <c r="AA13" s="60" t="str">
        <f t="shared" ref="AA13:AA18" si="1">U37</f>
        <v>3000 - 4999</v>
      </c>
      <c r="AB13" s="47" t="str">
        <f t="shared" ref="AB13:AB18" si="2">U45</f>
        <v>14000 - 16999</v>
      </c>
      <c r="AC13" s="10"/>
      <c r="AD13" s="10"/>
      <c r="AE13" s="15"/>
    </row>
    <row r="14" spans="1:32" x14ac:dyDescent="0.25">
      <c r="F14" s="88"/>
      <c r="G14" s="89"/>
      <c r="H14" s="89"/>
      <c r="I14" s="89"/>
      <c r="J14" s="89"/>
      <c r="K14" s="89"/>
      <c r="L14" s="89"/>
      <c r="M14" s="90"/>
      <c r="O14" s="49"/>
      <c r="P14" s="49"/>
      <c r="Q14" s="53"/>
      <c r="R14" s="50"/>
      <c r="S14" s="60" t="s">
        <v>94</v>
      </c>
      <c r="T14" s="64">
        <v>0.7</v>
      </c>
      <c r="U14" s="64" t="s">
        <v>13</v>
      </c>
      <c r="V14" s="64">
        <v>4.67</v>
      </c>
      <c r="W14" s="55"/>
      <c r="X14" s="63"/>
      <c r="Y14" s="55"/>
      <c r="Z14" s="60" t="str">
        <f t="shared" si="0"/>
        <v>5000 - 6999</v>
      </c>
      <c r="AA14" s="60" t="str">
        <f t="shared" si="1"/>
        <v>5000 - 6999</v>
      </c>
      <c r="AB14" s="47" t="str">
        <f t="shared" si="2"/>
        <v>17000 - 19999</v>
      </c>
      <c r="AC14" s="10"/>
      <c r="AD14" s="10"/>
      <c r="AE14" s="15"/>
    </row>
    <row r="15" spans="1:32" x14ac:dyDescent="0.25">
      <c r="F15" s="88"/>
      <c r="G15" s="89"/>
      <c r="H15" s="89"/>
      <c r="I15" s="89"/>
      <c r="J15" s="89"/>
      <c r="K15" s="89"/>
      <c r="L15" s="89"/>
      <c r="M15" s="90"/>
      <c r="O15" s="49"/>
      <c r="P15" s="49"/>
      <c r="Q15" s="53"/>
      <c r="R15" s="50"/>
      <c r="S15" s="60" t="s">
        <v>7</v>
      </c>
      <c r="T15" s="64">
        <v>0.87</v>
      </c>
      <c r="U15" s="64" t="s">
        <v>10</v>
      </c>
      <c r="V15" s="64">
        <v>9.8699999999999992</v>
      </c>
      <c r="W15" s="55"/>
      <c r="X15" s="63"/>
      <c r="Y15" s="55"/>
      <c r="Z15" s="60" t="str">
        <f t="shared" si="0"/>
        <v>7000- 8999</v>
      </c>
      <c r="AA15" s="60" t="str">
        <f t="shared" si="1"/>
        <v>7000- 8999</v>
      </c>
      <c r="AB15" s="47" t="str">
        <f t="shared" si="2"/>
        <v>20000 - 22999</v>
      </c>
      <c r="AC15" s="10"/>
      <c r="AD15" s="10"/>
      <c r="AE15" s="15"/>
    </row>
    <row r="16" spans="1:32" x14ac:dyDescent="0.25">
      <c r="F16" s="88"/>
      <c r="G16" s="89"/>
      <c r="H16" s="89"/>
      <c r="I16" s="89"/>
      <c r="J16" s="89"/>
      <c r="K16" s="89"/>
      <c r="L16" s="89"/>
      <c r="M16" s="90"/>
      <c r="O16" s="49"/>
      <c r="P16" s="49"/>
      <c r="Q16" s="53"/>
      <c r="R16" s="50"/>
      <c r="S16" s="60" t="s">
        <v>8</v>
      </c>
      <c r="T16" s="64">
        <v>0.87</v>
      </c>
      <c r="U16" s="64" t="s">
        <v>12</v>
      </c>
      <c r="V16" s="64">
        <v>11</v>
      </c>
      <c r="W16" s="55"/>
      <c r="X16" s="63"/>
      <c r="Y16" s="55"/>
      <c r="Z16" s="60" t="str">
        <f t="shared" si="0"/>
        <v>9000 - 10999</v>
      </c>
      <c r="AA16" s="60" t="str">
        <f t="shared" si="1"/>
        <v>9000 - 10999</v>
      </c>
      <c r="AB16" s="47" t="str">
        <f t="shared" si="2"/>
        <v>23000 - 25999</v>
      </c>
      <c r="AC16" s="10"/>
      <c r="AD16" s="10"/>
      <c r="AE16" s="15"/>
    </row>
    <row r="17" spans="2:31" ht="15.75" thickBot="1" x14ac:dyDescent="0.3">
      <c r="B17" s="16" t="s">
        <v>14</v>
      </c>
      <c r="C17" s="95"/>
      <c r="D17" s="95"/>
      <c r="E17" s="14">
        <f>IF(OR(C7="Nej",C7=""),0.3,IF(C17="",0,1))</f>
        <v>0.3</v>
      </c>
      <c r="F17" s="88"/>
      <c r="G17" s="89"/>
      <c r="H17" s="89"/>
      <c r="I17" s="89"/>
      <c r="J17" s="89"/>
      <c r="K17" s="89"/>
      <c r="L17" s="89"/>
      <c r="M17" s="90"/>
      <c r="O17" s="49"/>
      <c r="P17" s="49"/>
      <c r="Q17" s="53"/>
      <c r="R17" s="50"/>
      <c r="S17" s="60"/>
      <c r="T17" s="60"/>
      <c r="U17" s="60"/>
      <c r="V17" s="60"/>
      <c r="W17" s="60"/>
      <c r="X17" s="63"/>
      <c r="Y17" s="55"/>
      <c r="Z17" s="60" t="str">
        <f t="shared" si="0"/>
        <v>11000 - 12999</v>
      </c>
      <c r="AA17" s="60" t="str">
        <f t="shared" si="1"/>
        <v>11000 - 12999</v>
      </c>
      <c r="AB17" s="47" t="str">
        <f t="shared" si="2"/>
        <v>26000 - 28999</v>
      </c>
      <c r="AC17" s="10"/>
      <c r="AD17" s="10"/>
      <c r="AE17" s="15"/>
    </row>
    <row r="18" spans="2:31" x14ac:dyDescent="0.25">
      <c r="B18" s="16" t="s">
        <v>15</v>
      </c>
      <c r="C18" s="98"/>
      <c r="D18" s="99"/>
      <c r="E18" s="17">
        <f>AB24</f>
        <v>0.3</v>
      </c>
      <c r="F18" s="88"/>
      <c r="G18" s="89"/>
      <c r="H18" s="89"/>
      <c r="I18" s="89"/>
      <c r="J18" s="89"/>
      <c r="K18" s="89"/>
      <c r="L18" s="89"/>
      <c r="M18" s="90"/>
      <c r="O18" s="49"/>
      <c r="P18" s="49"/>
      <c r="Q18" s="53"/>
      <c r="R18" s="52"/>
      <c r="S18" s="57" t="s">
        <v>17</v>
      </c>
      <c r="T18" s="58"/>
      <c r="U18" s="60"/>
      <c r="V18" s="60"/>
      <c r="W18" s="60"/>
      <c r="X18" s="63"/>
      <c r="Y18" s="55"/>
      <c r="Z18" s="60" t="str">
        <f t="shared" si="0"/>
        <v>13000 - 15000</v>
      </c>
      <c r="AA18" s="60" t="str">
        <f t="shared" si="1"/>
        <v>13000 - 15000</v>
      </c>
      <c r="AB18" s="47" t="str">
        <f t="shared" si="2"/>
        <v>29000 - 32000</v>
      </c>
      <c r="AC18" s="10"/>
      <c r="AD18" s="10"/>
      <c r="AE18" s="15"/>
    </row>
    <row r="19" spans="2:31" ht="32.25" customHeight="1" x14ac:dyDescent="0.25">
      <c r="B19" s="18" t="s">
        <v>18</v>
      </c>
      <c r="C19" s="95"/>
      <c r="D19" s="95"/>
      <c r="E19" s="14">
        <f>IF(OR(C7="Nej",C7=""),0.3,IF(C19="",0,1))</f>
        <v>0.3</v>
      </c>
      <c r="F19" s="88"/>
      <c r="G19" s="89"/>
      <c r="H19" s="89"/>
      <c r="I19" s="89"/>
      <c r="J19" s="89"/>
      <c r="K19" s="89"/>
      <c r="L19" s="89"/>
      <c r="M19" s="90"/>
      <c r="O19" s="49"/>
      <c r="P19" s="49"/>
      <c r="Q19" s="53"/>
      <c r="R19" s="53"/>
      <c r="S19" s="65" t="s">
        <v>0</v>
      </c>
      <c r="T19" s="63"/>
      <c r="U19" s="60"/>
      <c r="V19" s="60"/>
      <c r="W19" s="60"/>
      <c r="X19" s="63"/>
      <c r="Y19" s="55"/>
      <c r="Z19" s="55"/>
      <c r="AA19" s="55"/>
      <c r="AB19" s="30"/>
    </row>
    <row r="20" spans="2:31" ht="21" customHeight="1" x14ac:dyDescent="0.25">
      <c r="B20" s="19" t="s">
        <v>19</v>
      </c>
      <c r="C20" s="96"/>
      <c r="D20" s="96"/>
      <c r="E20" s="14">
        <f>IF(OR(C7="Nej",C7="",C19=""),0.3,IF(AND($C$19="Ja",ISNUMBER($C$20)=FALSE),0,IF(AND(C19="Ja",C20=""),0,IF(C19="Nej",0.5,1))))</f>
        <v>0.3</v>
      </c>
      <c r="F20" s="88"/>
      <c r="G20" s="89"/>
      <c r="H20" s="89"/>
      <c r="I20" s="89"/>
      <c r="J20" s="89"/>
      <c r="K20" s="89"/>
      <c r="L20" s="89"/>
      <c r="M20" s="90"/>
      <c r="O20" s="49"/>
      <c r="P20" s="49"/>
      <c r="Q20" s="53"/>
      <c r="R20" s="53"/>
      <c r="S20" s="65" t="s">
        <v>20</v>
      </c>
      <c r="T20" s="63"/>
      <c r="U20" s="60"/>
      <c r="V20" s="60"/>
      <c r="W20" s="60"/>
      <c r="X20" s="63"/>
      <c r="Y20" s="55"/>
      <c r="Z20" s="55"/>
      <c r="AA20" s="55"/>
      <c r="AB20" s="30"/>
    </row>
    <row r="21" spans="2:31" x14ac:dyDescent="0.25">
      <c r="F21" s="88"/>
      <c r="G21" s="89"/>
      <c r="H21" s="89"/>
      <c r="I21" s="89"/>
      <c r="J21" s="89"/>
      <c r="K21" s="89"/>
      <c r="L21" s="89"/>
      <c r="M21" s="90"/>
      <c r="O21" s="49"/>
      <c r="P21" s="49"/>
      <c r="Q21" s="53"/>
      <c r="R21" s="53"/>
      <c r="S21" s="65"/>
      <c r="T21" s="63"/>
      <c r="U21" s="60"/>
      <c r="V21" s="60"/>
      <c r="W21" s="60"/>
      <c r="X21" s="63"/>
      <c r="Y21" s="55"/>
      <c r="Z21" s="55"/>
      <c r="AA21" s="55"/>
      <c r="AB21" s="30"/>
    </row>
    <row r="22" spans="2:31" x14ac:dyDescent="0.25">
      <c r="B22" s="16" t="s">
        <v>21</v>
      </c>
      <c r="C22" s="95"/>
      <c r="D22" s="95"/>
      <c r="E22" s="14">
        <f>IF(OR(C7="Nej",C7=""),0.3,IF(C22="",0,1))</f>
        <v>0.3</v>
      </c>
      <c r="F22" s="88"/>
      <c r="G22" s="89"/>
      <c r="H22" s="89"/>
      <c r="I22" s="89"/>
      <c r="J22" s="89"/>
      <c r="K22" s="89"/>
      <c r="L22" s="89"/>
      <c r="M22" s="90"/>
      <c r="O22" s="49"/>
      <c r="P22" s="49"/>
      <c r="Q22" s="53"/>
      <c r="R22" s="53"/>
      <c r="S22" s="60">
        <f>IF(C19="Nej",0,C20)</f>
        <v>0</v>
      </c>
      <c r="T22" s="63"/>
      <c r="U22" s="60"/>
      <c r="V22" s="60"/>
      <c r="W22" s="60"/>
      <c r="X22" s="63"/>
      <c r="Y22" s="55"/>
      <c r="Z22" s="55"/>
      <c r="AA22" s="55"/>
      <c r="AB22" s="30"/>
    </row>
    <row r="23" spans="2:31" ht="24.6" customHeight="1" x14ac:dyDescent="0.25">
      <c r="F23" s="88"/>
      <c r="G23" s="89"/>
      <c r="H23" s="89"/>
      <c r="I23" s="89"/>
      <c r="J23" s="89"/>
      <c r="K23" s="89"/>
      <c r="L23" s="89"/>
      <c r="M23" s="90"/>
      <c r="O23" s="49"/>
      <c r="P23" s="49"/>
      <c r="Q23" s="53"/>
      <c r="R23" s="53" t="s">
        <v>22</v>
      </c>
      <c r="S23" s="60">
        <v>103</v>
      </c>
      <c r="T23" s="63" t="s">
        <v>23</v>
      </c>
      <c r="U23" s="60"/>
      <c r="V23" s="60"/>
      <c r="W23" s="60"/>
      <c r="X23" s="63"/>
      <c r="Y23" s="55"/>
      <c r="Z23" s="66" t="s">
        <v>24</v>
      </c>
      <c r="AA23" s="55"/>
      <c r="AB23" s="30"/>
    </row>
    <row r="24" spans="2:31" ht="15.75" thickBot="1" x14ac:dyDescent="0.3">
      <c r="F24" s="88"/>
      <c r="G24" s="89"/>
      <c r="H24" s="89"/>
      <c r="I24" s="89"/>
      <c r="J24" s="89"/>
      <c r="K24" s="89"/>
      <c r="L24" s="89"/>
      <c r="M24" s="90"/>
      <c r="O24" s="49"/>
      <c r="P24" s="49"/>
      <c r="Q24" s="53"/>
      <c r="R24" s="54" t="s">
        <v>25</v>
      </c>
      <c r="S24" s="68">
        <f>S23*S22/1000</f>
        <v>0</v>
      </c>
      <c r="T24" s="69"/>
      <c r="U24" s="60"/>
      <c r="V24" s="60"/>
      <c r="W24" s="60"/>
      <c r="X24" s="63"/>
      <c r="Y24" s="55"/>
      <c r="Z24" s="55" t="e">
        <f>MATCH(C17,Z11:AE11,0)</f>
        <v>#N/A</v>
      </c>
      <c r="AA24" s="55"/>
      <c r="AB24" s="30">
        <f>IF(OR(C7="Nej",C7=""),0.3,IFERROR(MATCH(C18,Z26:Z32,0),0))</f>
        <v>0.3</v>
      </c>
    </row>
    <row r="25" spans="2:31" x14ac:dyDescent="0.25">
      <c r="B25" s="21" t="s">
        <v>26</v>
      </c>
      <c r="C25" s="97" t="str">
        <f>IF(C17="","",VLOOKUP(C17,S12:V16,3,FALSE))</f>
        <v/>
      </c>
      <c r="D25" s="97"/>
      <c r="E25" s="22"/>
      <c r="F25" s="88"/>
      <c r="G25" s="89"/>
      <c r="H25" s="89"/>
      <c r="I25" s="89"/>
      <c r="J25" s="89"/>
      <c r="K25" s="89"/>
      <c r="L25" s="89"/>
      <c r="M25" s="90"/>
      <c r="O25" s="49"/>
      <c r="P25" s="49"/>
      <c r="Q25" s="53"/>
      <c r="R25" s="50"/>
      <c r="S25" s="60"/>
      <c r="T25" s="60"/>
      <c r="U25" s="60"/>
      <c r="V25" s="60"/>
      <c r="W25" s="60"/>
      <c r="X25" s="63"/>
      <c r="Y25" s="55"/>
      <c r="Z25" s="66" t="s">
        <v>27</v>
      </c>
      <c r="AA25" s="55"/>
      <c r="AB25" s="30"/>
    </row>
    <row r="26" spans="2:31" x14ac:dyDescent="0.25">
      <c r="B26" s="21" t="s">
        <v>28</v>
      </c>
      <c r="C26" s="97" t="str">
        <f>IF(C22="","",VLOOKUP(C22,S27:U30,3,FALSE))</f>
        <v/>
      </c>
      <c r="D26" s="97"/>
      <c r="F26" s="88"/>
      <c r="G26" s="89"/>
      <c r="H26" s="89"/>
      <c r="I26" s="89"/>
      <c r="J26" s="89"/>
      <c r="K26" s="89"/>
      <c r="L26" s="89"/>
      <c r="M26" s="90"/>
      <c r="O26" s="49"/>
      <c r="P26" s="49"/>
      <c r="Q26" s="53"/>
      <c r="R26" s="50"/>
      <c r="S26" s="61" t="s">
        <v>29</v>
      </c>
      <c r="T26" s="61" t="s">
        <v>30</v>
      </c>
      <c r="U26" s="62" t="s">
        <v>31</v>
      </c>
      <c r="V26" s="55"/>
      <c r="W26" s="60"/>
      <c r="X26" s="63"/>
      <c r="Y26" s="55"/>
      <c r="Z26" s="55" t="e">
        <f>INDEX(data3,2,$Z$24)</f>
        <v>#N/A</v>
      </c>
      <c r="AA26" s="55"/>
      <c r="AB26" s="30"/>
    </row>
    <row r="27" spans="2:31" x14ac:dyDescent="0.25">
      <c r="B27" s="21" t="s">
        <v>32</v>
      </c>
      <c r="C27" s="102" t="str">
        <f>IF(OR(,$C$13="",$C$17="",$C$18="",$C$19="",$C$22=""),"",IF(AND(C19="Ja",C20=""),0,IF(OR($C$17="",$C$18=""),"",(VLOOKUP($C$18,$U$36:$V$51,2,FALSE)*VLOOKUP($C$17,$S$12:$V$14,4,FALSE)/1000)-$S$24)))</f>
        <v/>
      </c>
      <c r="D27" s="102"/>
      <c r="F27" s="88"/>
      <c r="G27" s="89"/>
      <c r="H27" s="89"/>
      <c r="I27" s="89"/>
      <c r="J27" s="89"/>
      <c r="K27" s="89"/>
      <c r="L27" s="89"/>
      <c r="M27" s="90"/>
      <c r="O27" s="49"/>
      <c r="P27" s="49"/>
      <c r="Q27" s="53"/>
      <c r="R27" s="50"/>
      <c r="S27" s="60" t="s">
        <v>33</v>
      </c>
      <c r="T27" s="70">
        <v>3.5</v>
      </c>
      <c r="U27" s="64" t="s">
        <v>34</v>
      </c>
      <c r="V27" s="55"/>
      <c r="W27" s="60"/>
      <c r="X27" s="63"/>
      <c r="Y27" s="55"/>
      <c r="Z27" s="55" t="e">
        <f>INDEX(data3,3,$Z$24)</f>
        <v>#N/A</v>
      </c>
      <c r="AA27" s="55"/>
      <c r="AB27" s="30"/>
    </row>
    <row r="28" spans="2:31" x14ac:dyDescent="0.25">
      <c r="B28" s="21" t="s">
        <v>35</v>
      </c>
      <c r="C28" s="102" t="str">
        <f>IF(OR($C$13="",$C$17="",$C$18="",$C$19="",$C$22="",$AB$24=0),"",IF(OR($C$17="",$C$22=""),"",$C$27*VLOOKUP($C$17,$S$12:$V$16,2,FALSE)/VLOOKUP($C$22,$S$27:$U$30,2,FALSE)))</f>
        <v/>
      </c>
      <c r="D28" s="102"/>
      <c r="F28" s="88"/>
      <c r="G28" s="89"/>
      <c r="H28" s="89"/>
      <c r="I28" s="89"/>
      <c r="J28" s="89"/>
      <c r="K28" s="89"/>
      <c r="L28" s="89"/>
      <c r="M28" s="90"/>
      <c r="O28" s="49"/>
      <c r="P28" s="49"/>
      <c r="Q28" s="53"/>
      <c r="R28" s="50"/>
      <c r="S28" s="60" t="s">
        <v>36</v>
      </c>
      <c r="T28" s="70">
        <v>1</v>
      </c>
      <c r="U28" s="64" t="s">
        <v>37</v>
      </c>
      <c r="V28" s="55"/>
      <c r="W28" s="60"/>
      <c r="X28" s="63"/>
      <c r="Y28" s="55"/>
      <c r="Z28" s="55" t="e">
        <f>INDEX(data3,4,$Z$24)</f>
        <v>#N/A</v>
      </c>
      <c r="AA28" s="55"/>
      <c r="AB28" s="30"/>
    </row>
    <row r="29" spans="2:31" x14ac:dyDescent="0.25">
      <c r="B29" s="21" t="s">
        <v>38</v>
      </c>
      <c r="C29" s="102" t="str">
        <f>IF(AND(C19="Ja",C20=""),"",IF(OR($C$13="",$C$17="",$C$18="",$C$19="",$C$22="",$AB$24=0,ISTEXT($C$13)=TRUE),"",IF(OR($C$27="",$C$28=""),"",$C$27-$C$28)))</f>
        <v/>
      </c>
      <c r="D29" s="102"/>
      <c r="E29" s="23"/>
      <c r="F29" s="88"/>
      <c r="G29" s="89"/>
      <c r="H29" s="89"/>
      <c r="I29" s="89"/>
      <c r="J29" s="89"/>
      <c r="K29" s="89"/>
      <c r="L29" s="89"/>
      <c r="M29" s="90"/>
      <c r="O29" s="49"/>
      <c r="P29" s="49"/>
      <c r="Q29" s="53"/>
      <c r="R29" s="50"/>
      <c r="S29" s="55" t="s">
        <v>9</v>
      </c>
      <c r="T29" s="70">
        <v>0.98</v>
      </c>
      <c r="U29" s="64" t="s">
        <v>39</v>
      </c>
      <c r="V29" s="55"/>
      <c r="W29" s="60"/>
      <c r="X29" s="63"/>
      <c r="Y29" s="55"/>
      <c r="Z29" s="55" t="e">
        <f>INDEX(data3,5,$Z$24)</f>
        <v>#N/A</v>
      </c>
      <c r="AA29" s="55"/>
      <c r="AB29" s="30"/>
    </row>
    <row r="30" spans="2:31" ht="14.25" customHeight="1" x14ac:dyDescent="0.25">
      <c r="F30" s="88"/>
      <c r="G30" s="89"/>
      <c r="H30" s="89"/>
      <c r="I30" s="89"/>
      <c r="J30" s="89"/>
      <c r="K30" s="89"/>
      <c r="L30" s="89"/>
      <c r="M30" s="90"/>
      <c r="O30" s="49"/>
      <c r="P30" s="49"/>
      <c r="Q30" s="53"/>
      <c r="R30" s="50"/>
      <c r="S30" s="60" t="s">
        <v>6</v>
      </c>
      <c r="T30" s="70">
        <v>0.98</v>
      </c>
      <c r="U30" s="64" t="s">
        <v>13</v>
      </c>
      <c r="V30" s="55"/>
      <c r="W30" s="60"/>
      <c r="X30" s="63"/>
      <c r="Y30" s="55"/>
      <c r="Z30" s="55" t="e">
        <f>INDEX(data3,6,$Z$24)</f>
        <v>#N/A</v>
      </c>
      <c r="AA30" s="55"/>
      <c r="AB30" s="30"/>
    </row>
    <row r="31" spans="2:31" x14ac:dyDescent="0.25">
      <c r="B31" s="21" t="s">
        <v>40</v>
      </c>
      <c r="C31" s="103" t="str">
        <f>IF(OR(,$C$13="",$C$17="",$C$18="",$C$19="",$C$22="",$AB$24=0,ISTEXT($C$13)=TRUE),"",IF($S$24=0,$C$13,$C$13*($C$27/($C$27+$S$24))))</f>
        <v/>
      </c>
      <c r="D31" s="103"/>
      <c r="F31" s="88"/>
      <c r="G31" s="89"/>
      <c r="H31" s="89"/>
      <c r="I31" s="89"/>
      <c r="J31" s="89"/>
      <c r="K31" s="89"/>
      <c r="L31" s="89"/>
      <c r="M31" s="90"/>
      <c r="O31" s="49"/>
      <c r="P31" s="49"/>
      <c r="Q31" s="53"/>
      <c r="R31" s="50"/>
      <c r="S31" s="60"/>
      <c r="T31" s="60"/>
      <c r="U31" s="60"/>
      <c r="V31" s="55"/>
      <c r="W31" s="60"/>
      <c r="X31" s="63"/>
      <c r="Y31" s="55"/>
      <c r="Z31" s="55" t="e">
        <f>INDEX(data3,7,$Z$24)</f>
        <v>#N/A</v>
      </c>
      <c r="AA31" s="55"/>
      <c r="AB31" s="30"/>
    </row>
    <row r="32" spans="2:31" ht="31.5" customHeight="1" x14ac:dyDescent="0.25">
      <c r="C32" s="24"/>
      <c r="F32" s="88"/>
      <c r="G32" s="89"/>
      <c r="H32" s="89"/>
      <c r="I32" s="89"/>
      <c r="J32" s="89"/>
      <c r="K32" s="89"/>
      <c r="L32" s="89"/>
      <c r="M32" s="90"/>
      <c r="O32" s="49"/>
      <c r="P32" s="49"/>
      <c r="Q32" s="53"/>
      <c r="R32" s="50"/>
      <c r="S32" s="55"/>
      <c r="T32" s="55"/>
      <c r="U32" s="55"/>
      <c r="V32" s="60"/>
      <c r="W32" s="60"/>
      <c r="X32" s="63"/>
      <c r="Y32" s="55"/>
      <c r="Z32" s="55" t="e">
        <f>INDEX(data3,8,$Z$24)</f>
        <v>#N/A</v>
      </c>
      <c r="AA32" s="55"/>
      <c r="AB32" s="30"/>
    </row>
    <row r="33" spans="2:28" x14ac:dyDescent="0.25">
      <c r="F33" s="88"/>
      <c r="G33" s="89"/>
      <c r="H33" s="89"/>
      <c r="I33" s="89"/>
      <c r="J33" s="89"/>
      <c r="K33" s="89"/>
      <c r="L33" s="89"/>
      <c r="M33" s="90"/>
      <c r="O33" s="49"/>
      <c r="P33" s="49"/>
      <c r="Q33" s="53"/>
      <c r="R33" s="50"/>
      <c r="S33" s="55"/>
      <c r="T33" s="55"/>
      <c r="U33" s="55"/>
      <c r="V33" s="55"/>
      <c r="W33" s="60"/>
      <c r="X33" s="60"/>
      <c r="Y33" s="60"/>
      <c r="Z33" s="60"/>
      <c r="AA33" s="55"/>
      <c r="AB33" s="30"/>
    </row>
    <row r="34" spans="2:28" ht="42.6" customHeight="1" x14ac:dyDescent="0.25">
      <c r="B34" s="104" t="str">
        <f>IF(C29="","Hvis du benytter beregneren for kedler eller kaloriferer skal du udfylde alle felter med et kryds ovenfor.",IF(C29&lt;&gt;"","Du har nu udfyldt alle felter til beregneren.",""))</f>
        <v>Hvis du benytter beregneren for kedler eller kaloriferer skal du udfylde alle felter med et kryds ovenfor.</v>
      </c>
      <c r="C34" s="105"/>
      <c r="D34" s="105"/>
      <c r="F34" s="91"/>
      <c r="G34" s="92"/>
      <c r="H34" s="92"/>
      <c r="I34" s="92"/>
      <c r="J34" s="92"/>
      <c r="K34" s="92"/>
      <c r="L34" s="92"/>
      <c r="M34" s="93"/>
      <c r="O34" s="49"/>
      <c r="P34" s="49"/>
      <c r="Q34" s="53"/>
      <c r="R34" s="50"/>
      <c r="S34" s="55"/>
      <c r="T34" s="55"/>
      <c r="U34" s="55"/>
      <c r="V34" s="55"/>
      <c r="W34" s="60"/>
      <c r="X34" s="60"/>
      <c r="Y34" s="65"/>
      <c r="Z34" s="60"/>
      <c r="AA34" s="55"/>
      <c r="AB34" s="30"/>
    </row>
    <row r="35" spans="2:28" ht="30" x14ac:dyDescent="0.25">
      <c r="B35" s="101" t="str">
        <f>IF(ISTEXT($C$13)=TRUE,"Der må ikke skrives tekst i feltet hvor du angiver din investering!",IF(AND(C19="Ja",ISTEXT($C$20)=TRUE),"Der må ikke skrives tekst i feltet hvor du angiver dit beboelsesareal!",""))</f>
        <v/>
      </c>
      <c r="C35" s="101"/>
      <c r="D35" s="101"/>
      <c r="O35" s="49"/>
      <c r="P35" s="49"/>
      <c r="Q35" s="53"/>
      <c r="R35" s="50"/>
      <c r="S35" s="71"/>
      <c r="T35" s="72"/>
      <c r="U35" s="73" t="s">
        <v>41</v>
      </c>
      <c r="V35" s="73" t="s">
        <v>42</v>
      </c>
      <c r="W35" s="60"/>
      <c r="X35" s="60"/>
      <c r="Y35" s="60"/>
      <c r="Z35" s="60"/>
      <c r="AA35" s="55"/>
      <c r="AB35" s="30"/>
    </row>
    <row r="36" spans="2:28" x14ac:dyDescent="0.25">
      <c r="B36" s="25"/>
      <c r="C36" s="25"/>
      <c r="D36" s="25"/>
      <c r="O36" s="49"/>
      <c r="P36" s="49"/>
      <c r="Q36" s="53"/>
      <c r="R36" s="50"/>
      <c r="S36" s="65"/>
      <c r="T36" s="64"/>
      <c r="U36" s="60" t="s">
        <v>43</v>
      </c>
      <c r="V36" s="64">
        <v>2999</v>
      </c>
      <c r="W36" s="60"/>
      <c r="X36" s="60"/>
      <c r="Y36" s="60"/>
      <c r="Z36" s="60"/>
      <c r="AA36" s="55"/>
      <c r="AB36" s="30"/>
    </row>
    <row r="37" spans="2:28" x14ac:dyDescent="0.25">
      <c r="O37" s="49"/>
      <c r="P37" s="49"/>
      <c r="Q37" s="53"/>
      <c r="R37" s="50"/>
      <c r="S37" s="65"/>
      <c r="T37" s="64"/>
      <c r="U37" s="60" t="s">
        <v>16</v>
      </c>
      <c r="V37" s="64">
        <v>4999</v>
      </c>
      <c r="W37" s="60"/>
      <c r="X37" s="60"/>
      <c r="Y37" s="60"/>
      <c r="Z37" s="55"/>
      <c r="AA37" s="55"/>
      <c r="AB37" s="30"/>
    </row>
    <row r="38" spans="2:28" x14ac:dyDescent="0.25">
      <c r="O38" s="49"/>
      <c r="P38" s="49"/>
      <c r="Q38" s="53"/>
      <c r="R38" s="50"/>
      <c r="S38" s="65"/>
      <c r="T38" s="64"/>
      <c r="U38" s="60" t="s">
        <v>44</v>
      </c>
      <c r="V38" s="64">
        <v>6999</v>
      </c>
      <c r="W38" s="60"/>
      <c r="X38" s="60"/>
      <c r="Y38" s="60"/>
      <c r="Z38" s="55"/>
      <c r="AA38" s="55"/>
      <c r="AB38" s="30"/>
    </row>
    <row r="39" spans="2:28" x14ac:dyDescent="0.25">
      <c r="O39" s="49"/>
      <c r="P39" s="49"/>
      <c r="Q39" s="53"/>
      <c r="R39" s="50"/>
      <c r="S39" s="65"/>
      <c r="T39" s="64"/>
      <c r="U39" s="60" t="s">
        <v>45</v>
      </c>
      <c r="V39" s="64">
        <v>8999</v>
      </c>
      <c r="W39" s="60"/>
      <c r="X39" s="60"/>
      <c r="Y39" s="60"/>
      <c r="Z39" s="55"/>
      <c r="AA39" s="55"/>
      <c r="AB39" s="30"/>
    </row>
    <row r="40" spans="2:28" x14ac:dyDescent="0.25">
      <c r="O40" s="49"/>
      <c r="P40" s="49"/>
      <c r="Q40" s="53"/>
      <c r="R40" s="50"/>
      <c r="S40" s="65"/>
      <c r="T40" s="64"/>
      <c r="U40" s="60" t="s">
        <v>46</v>
      </c>
      <c r="V40" s="64">
        <v>10999</v>
      </c>
      <c r="W40" s="60"/>
      <c r="X40" s="60"/>
      <c r="Y40" s="60"/>
      <c r="Z40" s="55"/>
      <c r="AA40" s="55"/>
      <c r="AB40" s="30"/>
    </row>
    <row r="41" spans="2:28" x14ac:dyDescent="0.25">
      <c r="O41" s="49"/>
      <c r="P41" s="49"/>
      <c r="Q41" s="53"/>
      <c r="R41" s="50"/>
      <c r="S41" s="65"/>
      <c r="T41" s="64"/>
      <c r="U41" s="60" t="s">
        <v>47</v>
      </c>
      <c r="V41" s="64">
        <v>12999</v>
      </c>
      <c r="W41" s="60"/>
      <c r="X41" s="60"/>
      <c r="Y41" s="60"/>
      <c r="Z41" s="60"/>
      <c r="AA41" s="55"/>
      <c r="AB41" s="30"/>
    </row>
    <row r="42" spans="2:28" x14ac:dyDescent="0.25">
      <c r="O42" s="49"/>
      <c r="P42" s="49"/>
      <c r="Q42" s="53"/>
      <c r="R42" s="50"/>
      <c r="S42" s="60"/>
      <c r="T42" s="64"/>
      <c r="U42" s="60" t="s">
        <v>48</v>
      </c>
      <c r="V42" s="64">
        <v>15000</v>
      </c>
      <c r="W42" s="55"/>
      <c r="X42" s="60"/>
      <c r="Y42" s="60"/>
      <c r="Z42" s="60"/>
      <c r="AA42" s="55"/>
      <c r="AB42" s="30"/>
    </row>
    <row r="43" spans="2:28" x14ac:dyDescent="0.25">
      <c r="O43" s="49"/>
      <c r="P43" s="49"/>
      <c r="Q43" s="53"/>
      <c r="R43" s="50"/>
      <c r="S43" s="60"/>
      <c r="T43" s="60"/>
      <c r="U43" s="71" t="s">
        <v>49</v>
      </c>
      <c r="V43" s="55"/>
      <c r="W43" s="55"/>
      <c r="X43" s="60"/>
      <c r="Y43" s="60"/>
      <c r="Z43" s="60"/>
      <c r="AA43" s="55"/>
      <c r="AB43" s="30"/>
    </row>
    <row r="44" spans="2:28" x14ac:dyDescent="0.25">
      <c r="O44" s="49"/>
      <c r="P44" s="49"/>
      <c r="Q44" s="53"/>
      <c r="R44" s="50"/>
      <c r="S44" s="60"/>
      <c r="T44" s="60"/>
      <c r="U44" s="65" t="s">
        <v>50</v>
      </c>
      <c r="V44" s="64">
        <v>13999</v>
      </c>
      <c r="W44" s="55"/>
      <c r="X44" s="60"/>
      <c r="Y44" s="60"/>
      <c r="Z44" s="60"/>
      <c r="AA44" s="55"/>
      <c r="AB44" s="30"/>
    </row>
    <row r="45" spans="2:28" x14ac:dyDescent="0.25">
      <c r="O45" s="49"/>
      <c r="P45" s="49"/>
      <c r="Q45" s="53"/>
      <c r="R45" s="50"/>
      <c r="S45" s="71"/>
      <c r="T45" s="72"/>
      <c r="U45" s="65" t="s">
        <v>51</v>
      </c>
      <c r="V45" s="64">
        <v>16999</v>
      </c>
      <c r="W45" s="55"/>
      <c r="X45" s="60"/>
      <c r="Y45" s="60"/>
      <c r="Z45" s="60"/>
      <c r="AA45" s="55"/>
      <c r="AB45" s="30"/>
    </row>
    <row r="46" spans="2:28" x14ac:dyDescent="0.25">
      <c r="O46" s="49"/>
      <c r="P46" s="49"/>
      <c r="Q46" s="53"/>
      <c r="R46" s="50"/>
      <c r="S46" s="65"/>
      <c r="T46" s="64"/>
      <c r="U46" s="65" t="s">
        <v>52</v>
      </c>
      <c r="V46" s="64">
        <v>19999</v>
      </c>
      <c r="W46" s="55"/>
      <c r="X46" s="60"/>
      <c r="Y46" s="60"/>
      <c r="Z46" s="60"/>
      <c r="AA46" s="55"/>
      <c r="AB46" s="30"/>
    </row>
    <row r="47" spans="2:28" x14ac:dyDescent="0.25">
      <c r="O47" s="49"/>
      <c r="P47" s="49"/>
      <c r="Q47" s="53"/>
      <c r="R47" s="50"/>
      <c r="S47" s="65"/>
      <c r="T47" s="64"/>
      <c r="U47" s="65" t="s">
        <v>53</v>
      </c>
      <c r="V47" s="64">
        <v>22999</v>
      </c>
      <c r="W47" s="55"/>
      <c r="X47" s="60"/>
      <c r="Y47" s="60"/>
      <c r="Z47" s="60"/>
      <c r="AA47" s="55"/>
      <c r="AB47" s="30"/>
    </row>
    <row r="48" spans="2:28" x14ac:dyDescent="0.25">
      <c r="O48" s="49"/>
      <c r="P48" s="49"/>
      <c r="Q48" s="53"/>
      <c r="R48" s="49"/>
      <c r="S48" s="65"/>
      <c r="T48" s="64"/>
      <c r="U48" s="65" t="s">
        <v>54</v>
      </c>
      <c r="V48" s="64">
        <v>25999</v>
      </c>
      <c r="W48" s="55"/>
      <c r="X48" s="60"/>
      <c r="Y48" s="60"/>
      <c r="Z48" s="60"/>
      <c r="AA48" s="55"/>
      <c r="AB48" s="30"/>
    </row>
    <row r="49" spans="15:28" x14ac:dyDescent="0.25">
      <c r="O49" s="49"/>
      <c r="P49" s="49"/>
      <c r="Q49" s="50"/>
      <c r="R49" s="49"/>
      <c r="S49" s="65"/>
      <c r="T49" s="64"/>
      <c r="U49" s="65" t="s">
        <v>55</v>
      </c>
      <c r="V49" s="64">
        <v>28999</v>
      </c>
      <c r="W49" s="55"/>
      <c r="X49" s="60"/>
      <c r="Y49" s="55"/>
      <c r="Z49" s="55"/>
      <c r="AA49" s="55"/>
      <c r="AB49" s="30"/>
    </row>
    <row r="50" spans="15:28" x14ac:dyDescent="0.25">
      <c r="O50" s="49"/>
      <c r="P50" s="49"/>
      <c r="Q50" s="49"/>
      <c r="R50" s="49"/>
      <c r="S50" s="65"/>
      <c r="T50" s="64"/>
      <c r="U50" s="60" t="s">
        <v>56</v>
      </c>
      <c r="V50" s="64">
        <v>32000</v>
      </c>
      <c r="W50" s="55"/>
      <c r="X50" s="55"/>
      <c r="Y50" s="55"/>
      <c r="Z50" s="55"/>
      <c r="AA50" s="55"/>
      <c r="AB50" s="30"/>
    </row>
    <row r="51" spans="15:28" x14ac:dyDescent="0.25">
      <c r="O51" s="49"/>
      <c r="P51" s="49"/>
      <c r="Q51" s="49"/>
      <c r="R51" s="49"/>
      <c r="S51" s="60"/>
      <c r="T51" s="64"/>
      <c r="U51" s="60"/>
      <c r="V51" s="55"/>
      <c r="W51" s="55"/>
      <c r="X51" s="55"/>
      <c r="Y51" s="55"/>
      <c r="Z51" s="55"/>
      <c r="AA51" s="55"/>
      <c r="AB51" s="30"/>
    </row>
    <row r="52" spans="15:28" x14ac:dyDescent="0.25">
      <c r="O52" s="49"/>
      <c r="P52" s="49"/>
      <c r="Q52" s="49"/>
      <c r="R52" s="49"/>
      <c r="S52" s="55"/>
      <c r="T52" s="55"/>
      <c r="U52" s="55"/>
      <c r="V52" s="60"/>
      <c r="W52" s="55"/>
      <c r="X52" s="55"/>
      <c r="Y52" s="55"/>
      <c r="Z52" s="55"/>
      <c r="AA52" s="55"/>
    </row>
    <row r="53" spans="15:28" x14ac:dyDescent="0.25">
      <c r="O53" s="49"/>
      <c r="P53" s="49"/>
      <c r="Q53" s="49"/>
      <c r="R53" s="49"/>
      <c r="S53" s="55"/>
      <c r="T53" s="55"/>
      <c r="U53" s="55"/>
      <c r="V53" s="55"/>
      <c r="W53" s="55"/>
      <c r="X53" s="55"/>
      <c r="Y53" s="55"/>
      <c r="Z53" s="55"/>
      <c r="AA53" s="55"/>
    </row>
    <row r="54" spans="15:28" x14ac:dyDescent="0.25">
      <c r="O54" s="31"/>
      <c r="P54" s="31"/>
      <c r="Q54" s="31"/>
      <c r="R54" s="31" t="s">
        <v>57</v>
      </c>
      <c r="S54" s="55"/>
      <c r="T54" s="55"/>
      <c r="U54" s="55"/>
      <c r="V54" s="55"/>
      <c r="W54" s="55"/>
      <c r="X54" s="55"/>
      <c r="Y54" s="55"/>
      <c r="Z54" s="55"/>
      <c r="AA54" s="55"/>
    </row>
    <row r="55" spans="15:28" x14ac:dyDescent="0.25">
      <c r="O55" s="31"/>
      <c r="P55" s="31"/>
      <c r="Q55" s="31"/>
      <c r="R55" s="31" t="s">
        <v>58</v>
      </c>
      <c r="S55" s="55"/>
      <c r="T55" s="55"/>
      <c r="U55" s="55"/>
      <c r="V55" s="55"/>
      <c r="W55" s="55"/>
      <c r="X55" s="55"/>
      <c r="Y55" s="55"/>
      <c r="Z55" s="55"/>
      <c r="AA55" s="55"/>
    </row>
    <row r="56" spans="15:28" x14ac:dyDescent="0.25">
      <c r="R56" s="42" t="s">
        <v>59</v>
      </c>
      <c r="S56" s="51"/>
      <c r="T56" s="51"/>
      <c r="U56" s="51"/>
      <c r="V56" s="51"/>
      <c r="W56" s="51"/>
      <c r="X56" s="51"/>
      <c r="Y56" s="51"/>
      <c r="Z56" s="51"/>
    </row>
  </sheetData>
  <sheetProtection algorithmName="SHA-512" hashValue="MeAWkH/AdtrtAvKOFfuBYHUDVunPWJtoQ6jV6NaiVK7oci2VcbhkakBiwyL39uz/OS66MdukjKu5lxySiu/uQw==" saltValue="j5IHsN4hrwDZ+k2Dv/LeXQ==" spinCount="100000" sheet="1" objects="1" scenarios="1" selectLockedCells="1"/>
  <mergeCells count="23">
    <mergeCell ref="B1:D1"/>
    <mergeCell ref="B3:D3"/>
    <mergeCell ref="B4:D5"/>
    <mergeCell ref="C7:D7"/>
    <mergeCell ref="F7:L7"/>
    <mergeCell ref="F11:M34"/>
    <mergeCell ref="C13:D13"/>
    <mergeCell ref="C17:D17"/>
    <mergeCell ref="C18:D18"/>
    <mergeCell ref="C19:D19"/>
    <mergeCell ref="C20:D20"/>
    <mergeCell ref="C22:D22"/>
    <mergeCell ref="C25:D25"/>
    <mergeCell ref="B9:D9"/>
    <mergeCell ref="B35:D35"/>
    <mergeCell ref="C26:D26"/>
    <mergeCell ref="C27:D27"/>
    <mergeCell ref="C28:D28"/>
    <mergeCell ref="C29:D29"/>
    <mergeCell ref="C31:D31"/>
    <mergeCell ref="B34:D34"/>
    <mergeCell ref="B10:D10"/>
    <mergeCell ref="B11:D11"/>
  </mergeCells>
  <conditionalFormatting sqref="C20">
    <cfRule type="expression" dxfId="61" priority="4">
      <formula>$C$7="Nej"</formula>
    </cfRule>
    <cfRule type="expression" dxfId="60" priority="6">
      <formula>$C$19=""</formula>
    </cfRule>
    <cfRule type="expression" dxfId="59" priority="22">
      <formula>$C$19="Nej"</formula>
    </cfRule>
  </conditionalFormatting>
  <conditionalFormatting sqref="B20">
    <cfRule type="expression" dxfId="58" priority="21">
      <formula>$C$19="Nej"</formula>
    </cfRule>
  </conditionalFormatting>
  <conditionalFormatting sqref="B34:D34">
    <cfRule type="expression" dxfId="57" priority="9">
      <formula>$C$29&lt;&gt;""</formula>
    </cfRule>
    <cfRule type="expression" dxfId="56" priority="13">
      <formula>$C$29=""</formula>
    </cfRule>
  </conditionalFormatting>
  <conditionalFormatting sqref="B31:D31">
    <cfRule type="expression" dxfId="55" priority="10">
      <formula>$C$19="Nej"</formula>
    </cfRule>
    <cfRule type="expression" dxfId="54" priority="11">
      <formula>$C$19=""</formula>
    </cfRule>
  </conditionalFormatting>
  <conditionalFormatting sqref="C20:D20">
    <cfRule type="expression" dxfId="53" priority="5">
      <formula>$C$7=""</formula>
    </cfRule>
  </conditionalFormatting>
  <conditionalFormatting sqref="A10:B10 E10:M10 A35:B35 E35:M35 A11:M17 A19:M34 A18:C18 E18:M18">
    <cfRule type="expression" dxfId="52" priority="7">
      <formula>$C$7=""</formula>
    </cfRule>
    <cfRule type="expression" dxfId="51" priority="8">
      <formula>$C$7="Nej"</formula>
    </cfRule>
  </conditionalFormatting>
  <conditionalFormatting sqref="B9:D9">
    <cfRule type="expression" dxfId="50" priority="3">
      <formula>$C$7="Nej"</formula>
    </cfRule>
  </conditionalFormatting>
  <conditionalFormatting sqref="B35:D35">
    <cfRule type="expression" dxfId="49" priority="1">
      <formula>IF($C$19="Ja",ISTEXT($C$20)=TRUE)</formula>
    </cfRule>
    <cfRule type="expression" dxfId="48" priority="2">
      <formula>ISTEXT($C$13)=TRUE</formula>
    </cfRule>
  </conditionalFormatting>
  <dataValidations count="19">
    <dataValidation allowBlank="1" showInputMessage="1" showErrorMessage="1" prompt="Indtast som Investeringsomkostninger" sqref="C31:D31"/>
    <dataValidation allowBlank="1" showInputMessage="1" showErrorMessage="1" prompt="Indskrives i ansøgnings-skemaet,som energiforbruget i før-situationen" sqref="C27:D27"/>
    <dataValidation allowBlank="1" showInputMessage="1" showErrorMessage="1" prompt="Indskrives i ansøgningsskemaet i energitype i efter-situation" sqref="C26:D26"/>
    <dataValidation allowBlank="1" showInputMessage="1" showErrorMessage="1" prompt="Indskrives i ansøgnings-skemaet, som energitype før" sqref="C25:D25"/>
    <dataValidation allowBlank="1" showInputMessage="1" showErrorMessage="1" prompt="Indskrives i ansøgningskemaet, som energiforbrug i efter-situationen" sqref="C28:D28"/>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3"/>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20"/>
    <dataValidation allowBlank="1" showInputMessage="1" showErrorMessage="1" promptTitle="Beboelse" prompt="Der gives ikke tilskud til beboelse. Den andel af bygningen der vedrører beboelse vil derfor blive fratrukket. " sqref="B19"/>
    <dataValidation allowBlank="1" showInputMessage="1" showErrorMessage="1" promptTitle="Opvarmningsform" prompt="Vælg din nuværende opvarmningsform fra listen." sqref="B17"/>
    <dataValidation allowBlank="1" showInputMessage="1" showErrorMessage="1" promptTitle="Varmekilde i efter-situationen" prompt="Vælg den varmekilde du vil skifte til fra listen." sqref="B22"/>
    <dataValidation allowBlank="1" showInputMessage="1" showErrorMessage="1" promptTitle="Energitype i før-situationen" prompt="Energitype i før-situationen vælges automatisk på baggrund at den valgte varmekilde i før-situationen." sqref="B25"/>
    <dataValidation allowBlank="1" showInputMessage="1" showErrorMessage="1" promptTitle="Energitype i efter-situationen" prompt="Energitype i efter-situationen vælges automatisk på baggrund at den valgte varmekilde i efter-situationen." sqref="B26"/>
    <dataValidation allowBlank="1" showInputMessage="1" showErrorMessage="1" promptTitle="Investeringsomkostninger " prompt="Her ser du de investeringsomkostninger som overføres til fanen &quot;Beregning af tilskud&quot;, såfremt noget af dit brændselsforbrug går til beboelse. " sqref="B31"/>
    <dataValidation type="list" allowBlank="1" showInputMessage="1" showErrorMessage="1" sqref="C19">
      <formula1>$S$19:$S$20</formula1>
    </dataValidation>
    <dataValidation type="list" allowBlank="1" showInputMessage="1" showErrorMessage="1" sqref="C18">
      <formula1>$Z$26:$Z$32</formula1>
    </dataValidation>
    <dataValidation type="list" allowBlank="1" showInputMessage="1" showErrorMessage="1" sqref="C17:D17">
      <formula1>$S$12:$S$14</formula1>
    </dataValidation>
    <dataValidation type="list" allowBlank="1" showInputMessage="1" showErrorMessage="1" sqref="C22">
      <formula1>$S$27:$S$30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54A664EB-3C75-4BC0-A70E-3E5E2F03DEC1}">
            <x14:iconSet custom="1">
              <x14:cfvo type="percent">
                <xm:f>0</xm:f>
              </x14:cfvo>
              <x14:cfvo type="num">
                <xm:f>0.1</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E9EEDBE0-4590-4703-80C0-DB65B0B1A1DA}">
            <x14:iconSet iconSet="3Symbols2" custom="1">
              <x14:cfvo type="percent">
                <xm:f>0</xm:f>
              </x14:cfvo>
              <x14:cfvo type="num">
                <xm:f>0</xm:f>
              </x14:cfvo>
              <x14:cfvo type="num">
                <xm:f>1</xm:f>
              </x14:cfvo>
              <x14:cfIcon iconSet="3Symbols2" iconId="0"/>
              <x14:cfIcon iconSet="3Symbols2" iconId="0"/>
              <x14:cfIcon iconSet="3Symbols2" iconId="2"/>
            </x14:iconSet>
          </x14:cfRule>
          <xm:sqref>E29</xm:sqref>
        </x14:conditionalFormatting>
        <x14:conditionalFormatting xmlns:xm="http://schemas.microsoft.com/office/excel/2006/main">
          <x14:cfRule type="iconSet" priority="18" id="{0BE0A4EC-A54D-44C3-9A4B-D96A1561E8EC}">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7" id="{669028D6-3B99-499B-965C-3207D3D0D079}">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6" id="{BFA18F8F-D825-47AF-BD69-853FFD7CEEB7}">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5" id="{00F9DB67-C591-46A4-A1F0-DCA267F612E0}">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 xmlns:xm="http://schemas.microsoft.com/office/excel/2006/main">
          <x14:cfRule type="iconSet" priority="14" id="{62176D4D-FDE6-404C-8B27-A5FA03AE6D32}">
            <x14:iconSet showValue="0" custom="1">
              <x14:cfvo type="percent">
                <xm:f>0</xm:f>
              </x14:cfvo>
              <x14:cfvo type="num">
                <xm:f>0.2</xm:f>
              </x14:cfvo>
              <x14:cfvo type="num">
                <xm:f>1</xm:f>
              </x14:cfvo>
              <x14:cfIcon iconSet="3Symbols2" iconId="0"/>
              <x14:cfIcon iconSet="NoIcons" iconId="0"/>
              <x14:cfIcon iconSet="3Symbols2" iconId="2"/>
            </x14:iconSet>
          </x14:cfRule>
          <xm:sqref>E22</xm:sqref>
        </x14:conditionalFormatting>
        <x14:conditionalFormatting xmlns:xm="http://schemas.microsoft.com/office/excel/2006/main">
          <x14:cfRule type="iconSet" priority="12" id="{E662E92A-06BE-4826-A257-27C6A6C8516A}">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5"/>
  <sheetViews>
    <sheetView topLeftCell="A4" workbookViewId="0">
      <selection activeCell="C7" sqref="C7:D7"/>
    </sheetView>
  </sheetViews>
  <sheetFormatPr defaultColWidth="9.140625" defaultRowHeight="15" x14ac:dyDescent="0.25"/>
  <cols>
    <col min="1" max="1" width="9.140625" style="38"/>
    <col min="2" max="2" width="51.5703125" style="38" customWidth="1"/>
    <col min="3" max="3" width="14.42578125" style="38" customWidth="1"/>
    <col min="4" max="4" width="39.5703125" style="38" customWidth="1"/>
    <col min="5" max="5" width="16" style="38" customWidth="1"/>
    <col min="6" max="6" width="26.5703125" style="38" customWidth="1"/>
    <col min="7" max="7" width="41.5703125" style="38" customWidth="1"/>
    <col min="8" max="8" width="42.42578125" style="38" customWidth="1"/>
    <col min="9" max="9" width="11.5703125" style="38" bestFit="1" customWidth="1"/>
    <col min="10" max="10" width="11.85546875" style="38" hidden="1" customWidth="1"/>
    <col min="11" max="11" width="23" style="38" hidden="1" customWidth="1"/>
    <col min="12" max="12" width="9.140625" style="38" hidden="1" customWidth="1"/>
    <col min="13" max="13" width="29.42578125" style="38" hidden="1" customWidth="1"/>
    <col min="14" max="14" width="10.7109375" style="38" hidden="1" customWidth="1"/>
    <col min="15" max="15" width="21.28515625" style="38" hidden="1" customWidth="1"/>
    <col min="16" max="16384" width="9.140625" style="38"/>
  </cols>
  <sheetData>
    <row r="1" spans="2:14" ht="26.25" x14ac:dyDescent="0.4">
      <c r="B1" s="126" t="s">
        <v>84</v>
      </c>
      <c r="C1" s="126"/>
      <c r="D1" s="126"/>
      <c r="E1" s="126"/>
      <c r="F1" s="126"/>
      <c r="G1" s="27"/>
      <c r="H1" s="27"/>
      <c r="I1" s="27"/>
      <c r="J1" s="27"/>
    </row>
    <row r="2" spans="2:14" ht="15.75" customHeight="1" x14ac:dyDescent="0.4">
      <c r="B2" s="39"/>
      <c r="C2" s="39"/>
      <c r="D2" s="39"/>
      <c r="E2" s="39"/>
      <c r="F2" s="39"/>
      <c r="G2" s="39"/>
      <c r="H2" s="39"/>
      <c r="I2" s="39"/>
      <c r="J2" s="39"/>
    </row>
    <row r="3" spans="2:14" ht="26.25" x14ac:dyDescent="0.4">
      <c r="B3" s="127" t="s">
        <v>85</v>
      </c>
      <c r="C3" s="128"/>
      <c r="D3" s="128"/>
      <c r="E3" s="128"/>
      <c r="F3" s="129"/>
      <c r="G3" s="39"/>
      <c r="H3" s="39"/>
      <c r="I3" s="39"/>
      <c r="J3" s="39"/>
    </row>
    <row r="4" spans="2:14" ht="225.95" customHeight="1" x14ac:dyDescent="0.4">
      <c r="B4" s="130" t="s">
        <v>99</v>
      </c>
      <c r="C4" s="86"/>
      <c r="D4" s="86"/>
      <c r="E4" s="86"/>
      <c r="F4" s="87"/>
      <c r="G4" s="39"/>
      <c r="H4" s="28"/>
      <c r="I4" s="25"/>
      <c r="J4" s="39"/>
    </row>
    <row r="5" spans="2:14" ht="39" customHeight="1" x14ac:dyDescent="0.4">
      <c r="B5" s="91"/>
      <c r="C5" s="92"/>
      <c r="D5" s="92"/>
      <c r="E5" s="92"/>
      <c r="F5" s="93"/>
      <c r="G5" s="39"/>
      <c r="H5" s="39"/>
      <c r="I5" s="39"/>
      <c r="J5" s="39"/>
    </row>
    <row r="6" spans="2:14" ht="26.25" x14ac:dyDescent="0.4">
      <c r="G6" s="39"/>
      <c r="H6" s="39"/>
      <c r="I6" s="39"/>
      <c r="J6" s="39"/>
    </row>
    <row r="7" spans="2:14" ht="40.35" customHeight="1" x14ac:dyDescent="0.4">
      <c r="B7" s="6" t="s">
        <v>97</v>
      </c>
      <c r="C7" s="131"/>
      <c r="D7" s="131"/>
      <c r="G7" s="39"/>
      <c r="H7" s="39"/>
      <c r="I7" s="39"/>
      <c r="J7" s="39"/>
    </row>
    <row r="8" spans="2:14" ht="14.45" customHeight="1" x14ac:dyDescent="0.4">
      <c r="G8" s="39"/>
      <c r="H8" s="39"/>
      <c r="I8" s="39"/>
      <c r="J8" s="39"/>
    </row>
    <row r="9" spans="2:14" ht="43.35" customHeight="1" x14ac:dyDescent="0.4">
      <c r="B9" s="100" t="str">
        <f>IF(C7="Nej","HKan beregneren ikke benyttes, se ansøgningsvejledningen for yderligere hjælp","")</f>
        <v/>
      </c>
      <c r="C9" s="100"/>
      <c r="D9" s="100"/>
      <c r="G9" s="39"/>
      <c r="H9" s="39"/>
      <c r="I9" s="39"/>
      <c r="J9" s="39"/>
    </row>
    <row r="11" spans="2:14" x14ac:dyDescent="0.25">
      <c r="B11" s="107" t="s">
        <v>1</v>
      </c>
      <c r="C11" s="107"/>
      <c r="D11" s="107"/>
      <c r="E11" s="25"/>
      <c r="F11" s="120"/>
      <c r="G11" s="120"/>
      <c r="H11" s="120"/>
    </row>
    <row r="12" spans="2:14" ht="15" customHeight="1" x14ac:dyDescent="0.25">
      <c r="B12" s="121"/>
      <c r="C12" s="121"/>
      <c r="D12" s="121"/>
      <c r="E12" s="14"/>
      <c r="F12" s="81" t="s">
        <v>98</v>
      </c>
      <c r="G12" s="81"/>
      <c r="H12" s="81"/>
    </row>
    <row r="13" spans="2:14" x14ac:dyDescent="0.25">
      <c r="B13" s="121"/>
      <c r="C13" s="121"/>
      <c r="D13" s="121"/>
      <c r="E13" s="14"/>
      <c r="F13" s="81"/>
      <c r="G13" s="81"/>
      <c r="H13" s="81"/>
    </row>
    <row r="14" spans="2:14" x14ac:dyDescent="0.25">
      <c r="F14" s="81"/>
      <c r="G14" s="81"/>
      <c r="H14" s="81"/>
    </row>
    <row r="15" spans="2:14" x14ac:dyDescent="0.25">
      <c r="B15" s="121"/>
      <c r="C15" s="121"/>
      <c r="D15" s="121"/>
      <c r="F15" s="81"/>
      <c r="G15" s="81"/>
      <c r="H15" s="81"/>
      <c r="M15" s="29"/>
      <c r="N15" s="30"/>
    </row>
    <row r="16" spans="2:14" x14ac:dyDescent="0.25">
      <c r="B16" s="107" t="s">
        <v>61</v>
      </c>
      <c r="C16" s="107"/>
      <c r="D16" s="107"/>
      <c r="F16" s="81"/>
      <c r="G16" s="81"/>
      <c r="H16" s="81"/>
      <c r="M16" s="31"/>
      <c r="N16" s="31"/>
    </row>
    <row r="17" spans="2:14" ht="27.6" customHeight="1" x14ac:dyDescent="0.25">
      <c r="B17" s="32" t="s">
        <v>62</v>
      </c>
      <c r="C17" s="32" t="s">
        <v>63</v>
      </c>
      <c r="D17" s="32" t="s">
        <v>64</v>
      </c>
      <c r="E17" s="33"/>
      <c r="F17" s="81"/>
      <c r="G17" s="81"/>
      <c r="H17" s="81"/>
      <c r="J17" s="120"/>
      <c r="K17" s="120"/>
      <c r="M17" s="109" t="s">
        <v>101</v>
      </c>
      <c r="N17" s="110"/>
    </row>
    <row r="18" spans="2:14" x14ac:dyDescent="0.25">
      <c r="B18" s="21" t="s">
        <v>65</v>
      </c>
      <c r="C18" s="37"/>
      <c r="D18" s="37"/>
      <c r="E18" s="113">
        <f>IF(OR($C$7="Nej",$C$7=""),0.3,IF(OR($C$18="",$D$18="",ISTEXT($C$18)=TRUE,ISTEXT($D$18)=TRUE),0,1))</f>
        <v>0.3</v>
      </c>
      <c r="F18" s="81"/>
      <c r="G18" s="81"/>
      <c r="H18" s="81"/>
      <c r="M18" s="111"/>
      <c r="N18" s="112"/>
    </row>
    <row r="19" spans="2:14" x14ac:dyDescent="0.25">
      <c r="B19" s="21" t="s">
        <v>66</v>
      </c>
      <c r="C19" s="37"/>
      <c r="D19" s="37"/>
      <c r="E19" s="113"/>
      <c r="F19" s="81"/>
      <c r="G19" s="81"/>
      <c r="H19" s="81"/>
      <c r="M19" s="75" t="s">
        <v>67</v>
      </c>
      <c r="N19" s="75">
        <v>2856</v>
      </c>
    </row>
    <row r="20" spans="2:14" x14ac:dyDescent="0.25">
      <c r="B20" s="21" t="s">
        <v>68</v>
      </c>
      <c r="C20" s="37"/>
      <c r="D20" s="37"/>
      <c r="E20" s="113"/>
      <c r="F20" s="81"/>
      <c r="G20" s="81"/>
      <c r="H20" s="81"/>
      <c r="M20" s="76" t="s">
        <v>69</v>
      </c>
      <c r="N20" s="75">
        <v>4805</v>
      </c>
    </row>
    <row r="21" spans="2:14" x14ac:dyDescent="0.25">
      <c r="B21" s="21" t="s">
        <v>70</v>
      </c>
      <c r="C21" s="37"/>
      <c r="D21" s="37"/>
      <c r="E21" s="113"/>
      <c r="F21" s="81"/>
      <c r="G21" s="81"/>
      <c r="H21" s="81"/>
      <c r="M21" s="75" t="s">
        <v>71</v>
      </c>
      <c r="N21" s="75">
        <v>4998</v>
      </c>
    </row>
    <row r="22" spans="2:14" ht="30" x14ac:dyDescent="0.25">
      <c r="B22" s="21" t="s">
        <v>72</v>
      </c>
      <c r="C22" s="37"/>
      <c r="D22" s="37"/>
      <c r="E22" s="113"/>
      <c r="F22" s="81"/>
      <c r="G22" s="81"/>
      <c r="H22" s="81"/>
      <c r="M22" s="75" t="s">
        <v>73</v>
      </c>
      <c r="N22" s="75">
        <v>3464</v>
      </c>
    </row>
    <row r="23" spans="2:14" x14ac:dyDescent="0.25">
      <c r="B23" s="21" t="s">
        <v>87</v>
      </c>
      <c r="C23" s="37"/>
      <c r="D23" s="37"/>
      <c r="E23" s="40"/>
      <c r="F23" s="81"/>
      <c r="G23" s="81"/>
      <c r="H23" s="81"/>
      <c r="M23" s="75" t="s">
        <v>74</v>
      </c>
      <c r="N23" s="75">
        <v>4248</v>
      </c>
    </row>
    <row r="24" spans="2:14" x14ac:dyDescent="0.25">
      <c r="B24" s="21" t="s">
        <v>88</v>
      </c>
      <c r="C24" s="37"/>
      <c r="D24" s="37"/>
      <c r="E24" s="40"/>
      <c r="F24" s="81"/>
      <c r="G24" s="81"/>
      <c r="H24" s="81"/>
      <c r="M24" s="75" t="s">
        <v>75</v>
      </c>
      <c r="N24" s="75">
        <v>2856</v>
      </c>
    </row>
    <row r="25" spans="2:14" x14ac:dyDescent="0.25">
      <c r="B25" s="21" t="s">
        <v>89</v>
      </c>
      <c r="C25" s="37"/>
      <c r="D25" s="37"/>
      <c r="E25" s="40"/>
      <c r="F25" s="81"/>
      <c r="G25" s="81"/>
      <c r="H25" s="81"/>
      <c r="M25" s="75" t="s">
        <v>77</v>
      </c>
      <c r="N25" s="75">
        <v>5300</v>
      </c>
    </row>
    <row r="26" spans="2:14" x14ac:dyDescent="0.25">
      <c r="B26" s="21" t="s">
        <v>90</v>
      </c>
      <c r="C26" s="37"/>
      <c r="D26" s="37"/>
      <c r="E26" s="40"/>
      <c r="F26" s="81"/>
      <c r="G26" s="81"/>
      <c r="H26" s="81"/>
      <c r="M26" s="75" t="s">
        <v>79</v>
      </c>
      <c r="N26" s="75">
        <v>4500</v>
      </c>
    </row>
    <row r="27" spans="2:14" x14ac:dyDescent="0.25">
      <c r="B27" s="21" t="s">
        <v>91</v>
      </c>
      <c r="C27" s="37"/>
      <c r="D27" s="37"/>
      <c r="E27" s="40"/>
      <c r="F27" s="81"/>
      <c r="G27" s="81"/>
      <c r="H27" s="81"/>
      <c r="M27" s="75" t="s">
        <v>80</v>
      </c>
      <c r="N27" s="75">
        <v>8400</v>
      </c>
    </row>
    <row r="28" spans="2:14" ht="32.25" customHeight="1" x14ac:dyDescent="0.25">
      <c r="B28" s="10"/>
      <c r="C28" s="10"/>
      <c r="D28" s="10"/>
      <c r="E28" s="10"/>
      <c r="F28" s="81"/>
      <c r="G28" s="81"/>
      <c r="H28" s="81"/>
      <c r="M28" s="75" t="s">
        <v>74</v>
      </c>
      <c r="N28" s="75">
        <v>4248</v>
      </c>
    </row>
    <row r="29" spans="2:14" x14ac:dyDescent="0.25">
      <c r="B29" s="10"/>
      <c r="C29" s="10"/>
      <c r="D29" s="10"/>
      <c r="E29" s="10"/>
      <c r="F29" s="81"/>
      <c r="G29" s="81"/>
      <c r="H29" s="81"/>
      <c r="M29" s="75"/>
      <c r="N29" s="75"/>
    </row>
    <row r="30" spans="2:14" x14ac:dyDescent="0.25">
      <c r="B30" s="21" t="s">
        <v>76</v>
      </c>
      <c r="C30" s="98"/>
      <c r="D30" s="99"/>
      <c r="E30" s="14">
        <f>IF(OR(C7="Nej",C7=""),0.3,IF(C30="",0,1))</f>
        <v>0.3</v>
      </c>
      <c r="F30" s="81"/>
      <c r="G30" s="81"/>
      <c r="H30" s="81"/>
      <c r="M30" s="75"/>
      <c r="N30" s="75"/>
    </row>
    <row r="31" spans="2:14" x14ac:dyDescent="0.25">
      <c r="B31" s="21" t="s">
        <v>78</v>
      </c>
      <c r="C31" s="114" t="str">
        <f>IF(OR($C$18="",$D$18="",$C$30=""),"",VLOOKUP(C30,M19:N32,2,FALSE))</f>
        <v/>
      </c>
      <c r="D31" s="115"/>
      <c r="E31" s="14"/>
      <c r="F31" s="81"/>
      <c r="G31" s="81"/>
      <c r="H31" s="81"/>
      <c r="M31" s="75"/>
      <c r="N31" s="75"/>
    </row>
    <row r="32" spans="2:14" x14ac:dyDescent="0.25">
      <c r="E32" s="14"/>
      <c r="F32" s="81"/>
      <c r="G32" s="81"/>
      <c r="H32" s="81"/>
      <c r="M32" s="75"/>
      <c r="N32" s="75"/>
    </row>
    <row r="33" spans="2:14" x14ac:dyDescent="0.25">
      <c r="B33" s="21" t="s">
        <v>32</v>
      </c>
      <c r="C33" s="116" t="str">
        <f>IF(OR($C$18="",$D$18="",$C$30=""),"",(C18*D18+C19*D19+C20*D20+C21*D21+C22*D22+C23*D23+C24*D24+C25*D25+C26*D26+C27*D27)*C31*(1+$N$34)*10^(-6))</f>
        <v/>
      </c>
      <c r="D33" s="117"/>
      <c r="E33" s="14"/>
      <c r="F33" s="81"/>
      <c r="G33" s="81"/>
      <c r="H33" s="81"/>
      <c r="M33" s="14"/>
      <c r="N33" s="14"/>
    </row>
    <row r="34" spans="2:14" x14ac:dyDescent="0.25">
      <c r="B34" s="21" t="s">
        <v>35</v>
      </c>
      <c r="C34" s="118" t="str">
        <f>IF(OR($C$18="",$D$18="",$C$30="",),"",C33*(1-$C$35))</f>
        <v/>
      </c>
      <c r="D34" s="119"/>
      <c r="E34" s="14"/>
      <c r="F34" s="81"/>
      <c r="G34" s="81"/>
      <c r="H34" s="81"/>
      <c r="M34" s="77" t="s">
        <v>81</v>
      </c>
      <c r="N34" s="78">
        <v>0.2</v>
      </c>
    </row>
    <row r="35" spans="2:14" x14ac:dyDescent="0.25">
      <c r="B35" s="21" t="s">
        <v>82</v>
      </c>
      <c r="C35" s="122" t="str">
        <f>IF(OR($C$18="",$D$18="",$C$30=""),"",62%)</f>
        <v/>
      </c>
      <c r="D35" s="123"/>
      <c r="E35" s="33"/>
      <c r="F35" s="81"/>
      <c r="G35" s="81"/>
      <c r="H35" s="81"/>
      <c r="I35" s="34"/>
      <c r="J35" s="35"/>
    </row>
    <row r="36" spans="2:14" x14ac:dyDescent="0.25">
      <c r="B36" s="21" t="s">
        <v>83</v>
      </c>
      <c r="C36" s="124" t="str">
        <f>IF(OR($C$18="",$D$18="",$C$30=""),"",$C$33-$C$34)</f>
        <v/>
      </c>
      <c r="D36" s="125"/>
      <c r="E36" s="36"/>
      <c r="F36" s="81"/>
      <c r="G36" s="81"/>
      <c r="H36" s="81"/>
      <c r="I36" s="34"/>
    </row>
    <row r="37" spans="2:14" x14ac:dyDescent="0.25">
      <c r="F37" s="81"/>
      <c r="G37" s="81"/>
      <c r="H37" s="81"/>
      <c r="I37" s="34"/>
    </row>
    <row r="38" spans="2:14" ht="60.75" customHeight="1" x14ac:dyDescent="0.25">
      <c r="B38" s="104" t="str">
        <f>IF(C36="","Hvis du benytter beregneren for belysning, skal du udfylde alle felter med et kryds ovenfor.",IF(C36&lt;&gt;"","Du har nu udfyldt alle felter til beregneren. ",""))</f>
        <v>Hvis du benytter beregneren for belysning, skal du udfylde alle felter med et kryds ovenfor.</v>
      </c>
      <c r="C38" s="105"/>
      <c r="D38" s="105"/>
      <c r="F38" s="81"/>
      <c r="G38" s="81"/>
      <c r="H38" s="81"/>
      <c r="J38" s="25"/>
    </row>
    <row r="39" spans="2:14" ht="38.25" customHeight="1" x14ac:dyDescent="0.25">
      <c r="B39" s="108"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108"/>
      <c r="D39" s="108"/>
      <c r="E39" s="25"/>
      <c r="H39" s="25"/>
      <c r="I39" s="25"/>
      <c r="K39" s="25"/>
      <c r="L39" s="25"/>
      <c r="M39" s="25"/>
    </row>
    <row r="40" spans="2:14" ht="15.75" customHeight="1" x14ac:dyDescent="0.25">
      <c r="J40" s="25"/>
      <c r="K40" s="25"/>
      <c r="L40" s="25"/>
      <c r="M40" s="25"/>
    </row>
    <row r="42" spans="2:14" x14ac:dyDescent="0.25">
      <c r="B42" s="25"/>
      <c r="C42" s="25"/>
      <c r="D42" s="25"/>
    </row>
    <row r="43" spans="2:14" x14ac:dyDescent="0.25">
      <c r="B43" s="25"/>
    </row>
    <row r="44" spans="2:14" x14ac:dyDescent="0.25">
      <c r="J44" s="33"/>
    </row>
    <row r="45" spans="2:14" x14ac:dyDescent="0.25">
      <c r="I45" s="33"/>
      <c r="J45" s="10"/>
    </row>
    <row r="46" spans="2:14" x14ac:dyDescent="0.25">
      <c r="I46" s="10"/>
      <c r="J46" s="10"/>
    </row>
    <row r="47" spans="2:14" x14ac:dyDescent="0.25">
      <c r="I47" s="10"/>
      <c r="J47" s="10"/>
    </row>
    <row r="48" spans="2:14" x14ac:dyDescent="0.25">
      <c r="I48" s="10"/>
      <c r="J48" s="10"/>
    </row>
    <row r="49" spans="9:10" x14ac:dyDescent="0.25">
      <c r="I49" s="10"/>
      <c r="J49" s="10"/>
    </row>
    <row r="50" spans="9:10" x14ac:dyDescent="0.25">
      <c r="I50" s="10"/>
      <c r="J50" s="10"/>
    </row>
    <row r="51" spans="9:10" x14ac:dyDescent="0.25">
      <c r="I51" s="10"/>
      <c r="J51" s="10"/>
    </row>
    <row r="52" spans="9:10" x14ac:dyDescent="0.25">
      <c r="I52" s="10"/>
      <c r="J52" s="10"/>
    </row>
    <row r="53" spans="9:10" x14ac:dyDescent="0.25">
      <c r="I53" s="10"/>
      <c r="J53" s="10"/>
    </row>
    <row r="54" spans="9:10" x14ac:dyDescent="0.25">
      <c r="I54" s="10"/>
      <c r="J54" s="10"/>
    </row>
    <row r="55" spans="9:10" x14ac:dyDescent="0.25">
      <c r="I55" s="10"/>
    </row>
  </sheetData>
  <sheetProtection algorithmName="SHA-512" hashValue="OuoUD9jN6U1TFDm+QZklZSDiPS6LlvK2RrDIZd+vN1ZUft3sS4KhKYjhqQ66i5LW/+rWBwgM466s+tSJtOoCyA==" saltValue="UFNrlheyUidjsO52L6tjzA==" spinCount="100000" sheet="1" objects="1" scenarios="1" selectLockedCells="1"/>
  <mergeCells count="23">
    <mergeCell ref="B11:D11"/>
    <mergeCell ref="F11:H11"/>
    <mergeCell ref="B1:F1"/>
    <mergeCell ref="B3:F3"/>
    <mergeCell ref="B4:F5"/>
    <mergeCell ref="C7:D7"/>
    <mergeCell ref="B9:D9"/>
    <mergeCell ref="B39:D39"/>
    <mergeCell ref="M17:N18"/>
    <mergeCell ref="E18:E22"/>
    <mergeCell ref="C30:D30"/>
    <mergeCell ref="C31:D31"/>
    <mergeCell ref="C33:D33"/>
    <mergeCell ref="C34:D34"/>
    <mergeCell ref="J17:K17"/>
    <mergeCell ref="F12:H38"/>
    <mergeCell ref="B15:D15"/>
    <mergeCell ref="B16:D16"/>
    <mergeCell ref="C35:D35"/>
    <mergeCell ref="C36:D36"/>
    <mergeCell ref="B38:D38"/>
    <mergeCell ref="B12:D12"/>
    <mergeCell ref="B13:D13"/>
  </mergeCells>
  <conditionalFormatting sqref="B38:D38">
    <cfRule type="expression" dxfId="47" priority="17">
      <formula>$C$36&lt;&gt;""</formula>
    </cfRule>
    <cfRule type="expression" dxfId="46" priority="18">
      <formula>$C$36=""</formula>
    </cfRule>
  </conditionalFormatting>
  <conditionalFormatting sqref="A39:B39 E39:I39 A10:I38">
    <cfRule type="expression" dxfId="45" priority="15">
      <formula>$C$7=""</formula>
    </cfRule>
    <cfRule type="expression" dxfId="44" priority="16">
      <formula>$C$7="Nej"</formula>
    </cfRule>
  </conditionalFormatting>
  <conditionalFormatting sqref="B9:D9">
    <cfRule type="expression" dxfId="43" priority="14">
      <formula>$C$7="Nej"</formula>
    </cfRule>
  </conditionalFormatting>
  <conditionalFormatting sqref="B39:D39">
    <cfRule type="expression" dxfId="42" priority="3">
      <formula>ISTEXT($C$22)</formula>
    </cfRule>
    <cfRule type="expression" dxfId="41" priority="4">
      <formula>ISTEXT($C$21)</formula>
    </cfRule>
    <cfRule type="expression" dxfId="40" priority="5">
      <formula>ISTEXT($C$20)</formula>
    </cfRule>
    <cfRule type="expression" dxfId="39" priority="6">
      <formula>ISTEXT($C$19)</formula>
    </cfRule>
    <cfRule type="expression" dxfId="38" priority="7">
      <formula>ISTEXT($D$22)</formula>
    </cfRule>
    <cfRule type="expression" dxfId="37" priority="8">
      <formula>ISTEXT($D$21)</formula>
    </cfRule>
    <cfRule type="expression" dxfId="36" priority="9">
      <formula>ISTEXT($D$20)</formula>
    </cfRule>
    <cfRule type="expression" dxfId="35" priority="10">
      <formula>ISTEXT($D$19)</formula>
    </cfRule>
    <cfRule type="expression" dxfId="34" priority="11">
      <formula>ISTEXT($D$18)</formula>
    </cfRule>
    <cfRule type="expression" dxfId="33" priority="12">
      <formula>ISTEXT($C$18)</formula>
    </cfRule>
    <cfRule type="expression" dxfId="32" priority="13">
      <formula>ISTEXT($C$13)</formula>
    </cfRule>
  </conditionalFormatting>
  <dataValidations count="6">
    <dataValidation allowBlank="1" showInputMessage="1" showErrorMessage="1" prompt="Indskrives i ansøgnings-skemaet " sqref="C33:D34"/>
    <dataValidation type="list" allowBlank="1" showInputMessage="1" showErrorMessage="1" sqref="C30:D30">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7"/>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7C226656-8201-481B-82F9-06AFBC15A310}">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21" id="{CD6F798B-4765-4D6E-BA2F-8E383EC41753}">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20" id="{645392C7-E018-4941-A698-2B185E516545}">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9" id="{549CA840-B7AC-4058-AD3D-E1B00B48D476}">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5"/>
  <sheetViews>
    <sheetView workbookViewId="0">
      <selection activeCell="C7" sqref="C7:D7"/>
    </sheetView>
  </sheetViews>
  <sheetFormatPr defaultColWidth="9.140625" defaultRowHeight="15" x14ac:dyDescent="0.25"/>
  <cols>
    <col min="1" max="1" width="9.140625" style="42"/>
    <col min="2" max="2" width="51.5703125" style="42" customWidth="1"/>
    <col min="3" max="3" width="14.42578125" style="42" customWidth="1"/>
    <col min="4" max="4" width="39.5703125" style="42" customWidth="1"/>
    <col min="5" max="5" width="16" style="42" customWidth="1"/>
    <col min="6" max="6" width="26.5703125" style="42" customWidth="1"/>
    <col min="7" max="7" width="41.5703125" style="42" customWidth="1"/>
    <col min="8" max="8" width="42.42578125" style="42" customWidth="1"/>
    <col min="9" max="9" width="11.5703125" style="42" bestFit="1" customWidth="1"/>
    <col min="10" max="10" width="11.85546875" style="42" bestFit="1" customWidth="1"/>
    <col min="11" max="11" width="23" style="42" hidden="1" customWidth="1"/>
    <col min="12" max="12" width="9.140625" style="42" hidden="1" customWidth="1"/>
    <col min="13" max="13" width="29.42578125" style="42" hidden="1" customWidth="1"/>
    <col min="14" max="14" width="10.7109375" style="42" hidden="1" customWidth="1"/>
    <col min="15" max="15" width="21.28515625" style="42" hidden="1" customWidth="1"/>
    <col min="16" max="16384" width="9.140625" style="42"/>
  </cols>
  <sheetData>
    <row r="1" spans="2:14" ht="26.25" x14ac:dyDescent="0.4">
      <c r="B1" s="126" t="s">
        <v>84</v>
      </c>
      <c r="C1" s="126"/>
      <c r="D1" s="126"/>
      <c r="E1" s="126"/>
      <c r="F1" s="126"/>
      <c r="G1" s="27"/>
      <c r="H1" s="27"/>
      <c r="I1" s="27"/>
      <c r="J1" s="27"/>
    </row>
    <row r="2" spans="2:14" ht="15.75" customHeight="1" x14ac:dyDescent="0.4">
      <c r="B2" s="43"/>
      <c r="C2" s="43"/>
      <c r="D2" s="43"/>
      <c r="E2" s="43"/>
      <c r="F2" s="43"/>
      <c r="G2" s="43"/>
      <c r="H2" s="43"/>
      <c r="I2" s="43"/>
      <c r="J2" s="43"/>
    </row>
    <row r="3" spans="2:14" ht="26.25" x14ac:dyDescent="0.4">
      <c r="B3" s="127" t="s">
        <v>85</v>
      </c>
      <c r="C3" s="128"/>
      <c r="D3" s="128"/>
      <c r="E3" s="128"/>
      <c r="F3" s="129"/>
      <c r="G3" s="43"/>
      <c r="H3" s="43"/>
      <c r="I3" s="43"/>
      <c r="J3" s="43"/>
    </row>
    <row r="4" spans="2:14" ht="225.95" customHeight="1" x14ac:dyDescent="0.4">
      <c r="B4" s="130" t="s">
        <v>99</v>
      </c>
      <c r="C4" s="86"/>
      <c r="D4" s="86"/>
      <c r="E4" s="86"/>
      <c r="F4" s="87"/>
      <c r="G4" s="43"/>
      <c r="H4" s="28"/>
      <c r="I4" s="25"/>
      <c r="J4" s="43"/>
    </row>
    <row r="5" spans="2:14" ht="39" customHeight="1" x14ac:dyDescent="0.4">
      <c r="B5" s="91"/>
      <c r="C5" s="92"/>
      <c r="D5" s="92"/>
      <c r="E5" s="92"/>
      <c r="F5" s="93"/>
      <c r="G5" s="43"/>
      <c r="H5" s="43"/>
      <c r="I5" s="43"/>
      <c r="J5" s="43"/>
    </row>
    <row r="6" spans="2:14" ht="26.25" x14ac:dyDescent="0.4">
      <c r="G6" s="43"/>
      <c r="H6" s="43"/>
      <c r="I6" s="43"/>
      <c r="J6" s="43"/>
    </row>
    <row r="7" spans="2:14" ht="40.35" customHeight="1" x14ac:dyDescent="0.4">
      <c r="B7" s="6" t="s">
        <v>97</v>
      </c>
      <c r="C7" s="131"/>
      <c r="D7" s="131"/>
      <c r="G7" s="43"/>
      <c r="H7" s="43"/>
      <c r="I7" s="43"/>
      <c r="J7" s="43"/>
    </row>
    <row r="8" spans="2:14" ht="14.45" customHeight="1" x14ac:dyDescent="0.4">
      <c r="G8" s="43"/>
      <c r="H8" s="43"/>
      <c r="I8" s="43"/>
      <c r="J8" s="43"/>
    </row>
    <row r="9" spans="2:14" ht="43.35" customHeight="1" x14ac:dyDescent="0.4">
      <c r="B9" s="100" t="str">
        <f>IF(C7="Nej","HKan beregneren ikke benyttes, se ansøgningsvejledningen for yderligere hjælp","")</f>
        <v/>
      </c>
      <c r="C9" s="100"/>
      <c r="D9" s="100"/>
      <c r="G9" s="43"/>
      <c r="H9" s="43"/>
      <c r="I9" s="43"/>
      <c r="J9" s="43"/>
    </row>
    <row r="11" spans="2:14" x14ac:dyDescent="0.25">
      <c r="B11" s="107" t="s">
        <v>1</v>
      </c>
      <c r="C11" s="107"/>
      <c r="D11" s="107"/>
      <c r="E11" s="25"/>
      <c r="F11" s="120"/>
      <c r="G11" s="120"/>
      <c r="H11" s="120"/>
    </row>
    <row r="12" spans="2:14" ht="15" customHeight="1" x14ac:dyDescent="0.25">
      <c r="B12" s="121"/>
      <c r="C12" s="121"/>
      <c r="D12" s="121"/>
      <c r="E12" s="14"/>
      <c r="F12" s="81" t="s">
        <v>96</v>
      </c>
      <c r="G12" s="81"/>
      <c r="H12" s="81"/>
    </row>
    <row r="13" spans="2:14" x14ac:dyDescent="0.25">
      <c r="B13" s="121"/>
      <c r="C13" s="121"/>
      <c r="D13" s="121"/>
      <c r="E13" s="14"/>
      <c r="F13" s="81"/>
      <c r="G13" s="81"/>
      <c r="H13" s="81"/>
    </row>
    <row r="14" spans="2:14" x14ac:dyDescent="0.25">
      <c r="F14" s="81"/>
      <c r="G14" s="81"/>
      <c r="H14" s="81"/>
    </row>
    <row r="15" spans="2:14" x14ac:dyDescent="0.25">
      <c r="B15" s="121"/>
      <c r="C15" s="121"/>
      <c r="D15" s="121"/>
      <c r="F15" s="81"/>
      <c r="G15" s="81"/>
      <c r="H15" s="81"/>
      <c r="M15" s="29"/>
      <c r="N15" s="30"/>
    </row>
    <row r="16" spans="2:14" x14ac:dyDescent="0.25">
      <c r="B16" s="107" t="s">
        <v>61</v>
      </c>
      <c r="C16" s="107"/>
      <c r="D16" s="107"/>
      <c r="F16" s="81"/>
      <c r="G16" s="81"/>
      <c r="H16" s="81"/>
      <c r="M16" s="31"/>
      <c r="N16" s="31"/>
    </row>
    <row r="17" spans="2:14" ht="27.6" customHeight="1" x14ac:dyDescent="0.25">
      <c r="B17" s="32" t="s">
        <v>62</v>
      </c>
      <c r="C17" s="32" t="s">
        <v>63</v>
      </c>
      <c r="D17" s="32" t="s">
        <v>64</v>
      </c>
      <c r="E17" s="33"/>
      <c r="F17" s="81"/>
      <c r="G17" s="81"/>
      <c r="H17" s="81"/>
      <c r="J17" s="120"/>
      <c r="K17" s="120"/>
      <c r="M17" s="109" t="s">
        <v>101</v>
      </c>
      <c r="N17" s="110"/>
    </row>
    <row r="18" spans="2:14" x14ac:dyDescent="0.25">
      <c r="B18" s="21" t="s">
        <v>65</v>
      </c>
      <c r="C18" s="44"/>
      <c r="D18" s="44"/>
      <c r="E18" s="113">
        <f>IF(OR($C$7="Nej",$C$7=""),0.3,IF(OR($C$18="",$D$18="",ISTEXT($C$18)=TRUE,ISTEXT($D$18)=TRUE),0,1))</f>
        <v>0.3</v>
      </c>
      <c r="F18" s="81"/>
      <c r="G18" s="81"/>
      <c r="H18" s="81"/>
      <c r="M18" s="111"/>
      <c r="N18" s="112"/>
    </row>
    <row r="19" spans="2:14" x14ac:dyDescent="0.25">
      <c r="B19" s="21" t="s">
        <v>66</v>
      </c>
      <c r="C19" s="44"/>
      <c r="D19" s="44"/>
      <c r="E19" s="113"/>
      <c r="F19" s="81"/>
      <c r="G19" s="81"/>
      <c r="H19" s="81"/>
      <c r="M19" s="75" t="s">
        <v>67</v>
      </c>
      <c r="N19" s="75">
        <v>2856</v>
      </c>
    </row>
    <row r="20" spans="2:14" x14ac:dyDescent="0.25">
      <c r="B20" s="21" t="s">
        <v>68</v>
      </c>
      <c r="C20" s="44"/>
      <c r="D20" s="44"/>
      <c r="E20" s="113"/>
      <c r="F20" s="81"/>
      <c r="G20" s="81"/>
      <c r="H20" s="81"/>
      <c r="M20" s="76" t="s">
        <v>69</v>
      </c>
      <c r="N20" s="75">
        <v>4805</v>
      </c>
    </row>
    <row r="21" spans="2:14" x14ac:dyDescent="0.25">
      <c r="B21" s="21" t="s">
        <v>70</v>
      </c>
      <c r="C21" s="44"/>
      <c r="D21" s="44"/>
      <c r="E21" s="113"/>
      <c r="F21" s="81"/>
      <c r="G21" s="81"/>
      <c r="H21" s="81"/>
      <c r="M21" s="75" t="s">
        <v>71</v>
      </c>
      <c r="N21" s="75">
        <v>4998</v>
      </c>
    </row>
    <row r="22" spans="2:14" ht="30" x14ac:dyDescent="0.25">
      <c r="B22" s="21" t="s">
        <v>72</v>
      </c>
      <c r="C22" s="44"/>
      <c r="D22" s="44"/>
      <c r="E22" s="113"/>
      <c r="F22" s="81"/>
      <c r="G22" s="81"/>
      <c r="H22" s="81"/>
      <c r="M22" s="75" t="s">
        <v>73</v>
      </c>
      <c r="N22" s="75">
        <v>3464</v>
      </c>
    </row>
    <row r="23" spans="2:14" x14ac:dyDescent="0.25">
      <c r="B23" s="21" t="s">
        <v>87</v>
      </c>
      <c r="C23" s="44"/>
      <c r="D23" s="44"/>
      <c r="E23" s="40"/>
      <c r="F23" s="81"/>
      <c r="G23" s="81"/>
      <c r="H23" s="81"/>
      <c r="M23" s="75" t="s">
        <v>74</v>
      </c>
      <c r="N23" s="75">
        <v>4248</v>
      </c>
    </row>
    <row r="24" spans="2:14" x14ac:dyDescent="0.25">
      <c r="B24" s="21" t="s">
        <v>88</v>
      </c>
      <c r="C24" s="44"/>
      <c r="D24" s="44"/>
      <c r="E24" s="40"/>
      <c r="F24" s="81"/>
      <c r="G24" s="81"/>
      <c r="H24" s="81"/>
      <c r="M24" s="75" t="s">
        <v>75</v>
      </c>
      <c r="N24" s="75">
        <v>2856</v>
      </c>
    </row>
    <row r="25" spans="2:14" x14ac:dyDescent="0.25">
      <c r="B25" s="21" t="s">
        <v>89</v>
      </c>
      <c r="C25" s="44"/>
      <c r="D25" s="44"/>
      <c r="E25" s="40"/>
      <c r="F25" s="81"/>
      <c r="G25" s="81"/>
      <c r="H25" s="81"/>
      <c r="M25" s="75" t="s">
        <v>77</v>
      </c>
      <c r="N25" s="75">
        <v>5300</v>
      </c>
    </row>
    <row r="26" spans="2:14" x14ac:dyDescent="0.25">
      <c r="B26" s="21" t="s">
        <v>90</v>
      </c>
      <c r="C26" s="44"/>
      <c r="D26" s="44"/>
      <c r="E26" s="40"/>
      <c r="F26" s="81"/>
      <c r="G26" s="81"/>
      <c r="H26" s="81"/>
      <c r="M26" s="75" t="s">
        <v>79</v>
      </c>
      <c r="N26" s="75">
        <v>4500</v>
      </c>
    </row>
    <row r="27" spans="2:14" x14ac:dyDescent="0.25">
      <c r="B27" s="21" t="s">
        <v>91</v>
      </c>
      <c r="C27" s="44"/>
      <c r="D27" s="44"/>
      <c r="E27" s="40"/>
      <c r="F27" s="81"/>
      <c r="G27" s="81"/>
      <c r="H27" s="81"/>
      <c r="M27" s="75" t="s">
        <v>80</v>
      </c>
      <c r="N27" s="75">
        <v>8400</v>
      </c>
    </row>
    <row r="28" spans="2:14" ht="32.25" customHeight="1" x14ac:dyDescent="0.25">
      <c r="B28" s="10"/>
      <c r="C28" s="10"/>
      <c r="D28" s="10"/>
      <c r="E28" s="10"/>
      <c r="F28" s="81"/>
      <c r="G28" s="81"/>
      <c r="H28" s="81"/>
      <c r="M28" s="75" t="s">
        <v>74</v>
      </c>
      <c r="N28" s="75">
        <v>4248</v>
      </c>
    </row>
    <row r="29" spans="2:14" x14ac:dyDescent="0.25">
      <c r="B29" s="10"/>
      <c r="C29" s="10"/>
      <c r="D29" s="10"/>
      <c r="E29" s="10"/>
      <c r="F29" s="81"/>
      <c r="G29" s="81"/>
      <c r="H29" s="81"/>
      <c r="M29" s="75"/>
      <c r="N29" s="75"/>
    </row>
    <row r="30" spans="2:14" x14ac:dyDescent="0.25">
      <c r="B30" s="21" t="s">
        <v>76</v>
      </c>
      <c r="C30" s="98"/>
      <c r="D30" s="99"/>
      <c r="E30" s="14">
        <f>IF(OR(C7="Nej",C7=""),0.3,IF(C30="",0,1))</f>
        <v>0.3</v>
      </c>
      <c r="F30" s="81"/>
      <c r="G30" s="81"/>
      <c r="H30" s="81"/>
      <c r="M30" s="75"/>
      <c r="N30" s="75"/>
    </row>
    <row r="31" spans="2:14" x14ac:dyDescent="0.25">
      <c r="B31" s="21" t="s">
        <v>78</v>
      </c>
      <c r="C31" s="114" t="str">
        <f>IF(OR($C$18="",$D$18="",$C$30=""),"",VLOOKUP(C30,M19:N32,2,FALSE))</f>
        <v/>
      </c>
      <c r="D31" s="115"/>
      <c r="E31" s="14"/>
      <c r="F31" s="81"/>
      <c r="G31" s="81"/>
      <c r="H31" s="81"/>
      <c r="M31" s="75"/>
      <c r="N31" s="75"/>
    </row>
    <row r="32" spans="2:14" x14ac:dyDescent="0.25">
      <c r="E32" s="14"/>
      <c r="F32" s="81"/>
      <c r="G32" s="81"/>
      <c r="H32" s="81"/>
      <c r="M32" s="75"/>
      <c r="N32" s="75"/>
    </row>
    <row r="33" spans="2:14" x14ac:dyDescent="0.25">
      <c r="B33" s="21" t="s">
        <v>32</v>
      </c>
      <c r="C33" s="116" t="str">
        <f>IF(OR($C$18="",$D$18="",$C$30=""),"",(C18*D18+C19*D19+C20*D20+C21*D21+C22*D22+C23*D23+C24*D24+C25*D25+C26*D26+C27*D27)*C31*(1+$N$34)*10^(-6))</f>
        <v/>
      </c>
      <c r="D33" s="117"/>
      <c r="E33" s="14"/>
      <c r="F33" s="81"/>
      <c r="G33" s="81"/>
      <c r="H33" s="81"/>
      <c r="M33" s="14"/>
      <c r="N33" s="14"/>
    </row>
    <row r="34" spans="2:14" x14ac:dyDescent="0.25">
      <c r="B34" s="21" t="s">
        <v>35</v>
      </c>
      <c r="C34" s="118" t="str">
        <f>IF(OR($C$18="",$D$18="",$C$30="",),"",C33*(1-$C$35))</f>
        <v/>
      </c>
      <c r="D34" s="119"/>
      <c r="E34" s="14"/>
      <c r="F34" s="81"/>
      <c r="G34" s="81"/>
      <c r="H34" s="81"/>
      <c r="M34" s="77" t="s">
        <v>81</v>
      </c>
      <c r="N34" s="78">
        <v>0.2</v>
      </c>
    </row>
    <row r="35" spans="2:14" x14ac:dyDescent="0.25">
      <c r="B35" s="21" t="s">
        <v>82</v>
      </c>
      <c r="C35" s="122" t="str">
        <f>IF(OR($C$18="",$D$18="",$C$30=""),"",62%)</f>
        <v/>
      </c>
      <c r="D35" s="123"/>
      <c r="E35" s="33"/>
      <c r="F35" s="81"/>
      <c r="G35" s="81"/>
      <c r="H35" s="81"/>
      <c r="I35" s="34"/>
      <c r="J35" s="35"/>
    </row>
    <row r="36" spans="2:14" x14ac:dyDescent="0.25">
      <c r="B36" s="21" t="s">
        <v>83</v>
      </c>
      <c r="C36" s="124" t="str">
        <f>IF(OR($C$18="",$D$18="",$C$30=""),"",$C$33-$C$34)</f>
        <v/>
      </c>
      <c r="D36" s="125"/>
      <c r="E36" s="36"/>
      <c r="F36" s="81"/>
      <c r="G36" s="81"/>
      <c r="H36" s="81"/>
      <c r="I36" s="34"/>
    </row>
    <row r="37" spans="2:14" x14ac:dyDescent="0.25">
      <c r="F37" s="81"/>
      <c r="G37" s="81"/>
      <c r="H37" s="81"/>
      <c r="I37" s="34"/>
    </row>
    <row r="38" spans="2:14" ht="60.75" customHeight="1" x14ac:dyDescent="0.25">
      <c r="B38" s="104" t="str">
        <f>IF(C36="","Hvis du benytter beregneren for belysning, skal du udfylde alle felter med et kryds ovenfor.",IF(C36&lt;&gt;"","Du har nu udfyldt alle felter til beregneren. ",""))</f>
        <v>Hvis du benytter beregneren for belysning, skal du udfylde alle felter med et kryds ovenfor.</v>
      </c>
      <c r="C38" s="105"/>
      <c r="D38" s="105"/>
      <c r="F38" s="81"/>
      <c r="G38" s="81"/>
      <c r="H38" s="81"/>
      <c r="J38" s="25"/>
    </row>
    <row r="39" spans="2:14" ht="38.25" customHeight="1" x14ac:dyDescent="0.25">
      <c r="B39" s="108"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108"/>
      <c r="D39" s="108"/>
      <c r="E39" s="25"/>
      <c r="H39" s="25"/>
      <c r="I39" s="25"/>
      <c r="K39" s="25"/>
      <c r="L39" s="25"/>
      <c r="M39" s="25"/>
    </row>
    <row r="40" spans="2:14" ht="15.75" customHeight="1" x14ac:dyDescent="0.25">
      <c r="J40" s="25"/>
      <c r="K40" s="25"/>
      <c r="L40" s="25"/>
      <c r="M40" s="25"/>
    </row>
    <row r="42" spans="2:14" x14ac:dyDescent="0.25">
      <c r="B42" s="25"/>
      <c r="C42" s="25"/>
      <c r="D42" s="25"/>
    </row>
    <row r="43" spans="2:14" x14ac:dyDescent="0.25">
      <c r="B43" s="25"/>
    </row>
    <row r="44" spans="2:14" x14ac:dyDescent="0.25">
      <c r="J44" s="33"/>
    </row>
    <row r="45" spans="2:14" x14ac:dyDescent="0.25">
      <c r="I45" s="33"/>
      <c r="J45" s="10"/>
    </row>
    <row r="46" spans="2:14" x14ac:dyDescent="0.25">
      <c r="I46" s="10"/>
      <c r="J46" s="10"/>
    </row>
    <row r="47" spans="2:14" x14ac:dyDescent="0.25">
      <c r="I47" s="10"/>
      <c r="J47" s="10"/>
    </row>
    <row r="48" spans="2:14" x14ac:dyDescent="0.25">
      <c r="I48" s="10"/>
      <c r="J48" s="10"/>
    </row>
    <row r="49" spans="9:10" x14ac:dyDescent="0.25">
      <c r="I49" s="10"/>
      <c r="J49" s="10"/>
    </row>
    <row r="50" spans="9:10" x14ac:dyDescent="0.25">
      <c r="I50" s="10"/>
      <c r="J50" s="10"/>
    </row>
    <row r="51" spans="9:10" x14ac:dyDescent="0.25">
      <c r="I51" s="10"/>
      <c r="J51" s="10"/>
    </row>
    <row r="52" spans="9:10" x14ac:dyDescent="0.25">
      <c r="I52" s="10"/>
      <c r="J52" s="10"/>
    </row>
    <row r="53" spans="9:10" x14ac:dyDescent="0.25">
      <c r="I53" s="10"/>
      <c r="J53" s="10"/>
    </row>
    <row r="54" spans="9:10" x14ac:dyDescent="0.25">
      <c r="I54" s="10"/>
      <c r="J54" s="10"/>
    </row>
    <row r="55" spans="9:10" x14ac:dyDescent="0.25">
      <c r="I55" s="10"/>
    </row>
  </sheetData>
  <sheetProtection algorithmName="SHA-512" hashValue="eEmOMxXmPSJDC2BHqbRMCM8dP00Jp5cyk4ARwAhf7KDagc6rhxCYX1uIc3FYmw2pKMQnfZJqvW0KXLtXIub7Jw==" saltValue="uBUVgJaZyVvZ7dVI7Zq5tA==" spinCount="100000" sheet="1" objects="1" scenarios="1" selectLockedCells="1"/>
  <mergeCells count="23">
    <mergeCell ref="B11:D11"/>
    <mergeCell ref="F11:H11"/>
    <mergeCell ref="B1:F1"/>
    <mergeCell ref="B3:F3"/>
    <mergeCell ref="B4:F5"/>
    <mergeCell ref="C7:D7"/>
    <mergeCell ref="B9:D9"/>
    <mergeCell ref="B12:D12"/>
    <mergeCell ref="F12:H38"/>
    <mergeCell ref="B13:D13"/>
    <mergeCell ref="B15:D15"/>
    <mergeCell ref="B16:D16"/>
    <mergeCell ref="C35:D35"/>
    <mergeCell ref="C36:D36"/>
    <mergeCell ref="B38:D38"/>
    <mergeCell ref="B39:D39"/>
    <mergeCell ref="M17:N18"/>
    <mergeCell ref="E18:E22"/>
    <mergeCell ref="C30:D30"/>
    <mergeCell ref="C31:D31"/>
    <mergeCell ref="C33:D33"/>
    <mergeCell ref="C34:D34"/>
    <mergeCell ref="J17:K17"/>
  </mergeCells>
  <conditionalFormatting sqref="B38:D38">
    <cfRule type="expression" dxfId="31" priority="15">
      <formula>$C$36&lt;&gt;""</formula>
    </cfRule>
    <cfRule type="expression" dxfId="30" priority="16">
      <formula>$C$36=""</formula>
    </cfRule>
  </conditionalFormatting>
  <conditionalFormatting sqref="A39:B39 E39:I39 A10:I38">
    <cfRule type="expression" dxfId="29" priority="13">
      <formula>$C$7=""</formula>
    </cfRule>
    <cfRule type="expression" dxfId="28" priority="14">
      <formula>$C$7="Nej"</formula>
    </cfRule>
  </conditionalFormatting>
  <conditionalFormatting sqref="B9:D9">
    <cfRule type="expression" dxfId="27" priority="12">
      <formula>$C$7="Nej"</formula>
    </cfRule>
  </conditionalFormatting>
  <conditionalFormatting sqref="B39:D39">
    <cfRule type="expression" dxfId="26" priority="1">
      <formula>ISTEXT($C$22)</formula>
    </cfRule>
    <cfRule type="expression" dxfId="25" priority="2">
      <formula>ISTEXT($C$21)</formula>
    </cfRule>
    <cfRule type="expression" dxfId="24" priority="3">
      <formula>ISTEXT($C$20)</formula>
    </cfRule>
    <cfRule type="expression" dxfId="23" priority="4">
      <formula>ISTEXT($C$19)</formula>
    </cfRule>
    <cfRule type="expression" dxfId="22" priority="5">
      <formula>ISTEXT($D$22)</formula>
    </cfRule>
    <cfRule type="expression" dxfId="21" priority="6">
      <formula>ISTEXT($D$21)</formula>
    </cfRule>
    <cfRule type="expression" dxfId="20" priority="7">
      <formula>ISTEXT($D$20)</formula>
    </cfRule>
    <cfRule type="expression" dxfId="19" priority="8">
      <formula>ISTEXT($D$19)</formula>
    </cfRule>
    <cfRule type="expression" dxfId="18" priority="9">
      <formula>ISTEXT($D$18)</formula>
    </cfRule>
    <cfRule type="expression" dxfId="17" priority="10">
      <formula>ISTEXT($C$18)</formula>
    </cfRule>
    <cfRule type="expression" dxfId="16" priority="11">
      <formula>ISTEXT($C$13)</formula>
    </cfRule>
  </conditionalFormatting>
  <dataValidations count="6">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Effekt" prompt="Effekten kan aflæses på lyskilden. Bemærk at det er effekten eksklusive spoletab, som skal oplyses." sqref="D17"/>
    <dataValidation type="list" allowBlank="1" showInputMessage="1" showErrorMessage="1" sqref="C7:D7">
      <formula1>"Ja,Nej"</formula1>
    </dataValidation>
    <dataValidation type="list" allowBlank="1" showInputMessage="1" showErrorMessage="1" sqref="C30:D30">
      <formula1>$M$19:$M$27</formula1>
    </dataValidation>
    <dataValidation allowBlank="1" showInputMessage="1" showErrorMessage="1" prompt="Indskrives i ansøgnings-skemaet " sqref="C33:D34"/>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2A9C59AE-2AA4-4A28-BF23-2AF17BB8AE8E}">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5EB7E435-3218-4BCE-B79D-B990278D9817}">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8" id="{44E0F5C5-5D6A-4C56-8304-1646CAAED316}">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7" id="{542AE534-4697-470D-91C3-C53F1B93102D}">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5"/>
  <sheetViews>
    <sheetView workbookViewId="0">
      <selection activeCell="C7" sqref="C7:D7"/>
    </sheetView>
  </sheetViews>
  <sheetFormatPr defaultColWidth="9.140625" defaultRowHeight="15" x14ac:dyDescent="0.25"/>
  <cols>
    <col min="1" max="1" width="9.140625" style="42"/>
    <col min="2" max="2" width="51.5703125" style="42" customWidth="1"/>
    <col min="3" max="3" width="14.42578125" style="42" customWidth="1"/>
    <col min="4" max="4" width="39.5703125" style="42" customWidth="1"/>
    <col min="5" max="5" width="16" style="42" customWidth="1"/>
    <col min="6" max="6" width="26.5703125" style="42" customWidth="1"/>
    <col min="7" max="7" width="41.5703125" style="42" customWidth="1"/>
    <col min="8" max="8" width="42.42578125" style="42" customWidth="1"/>
    <col min="9" max="9" width="11.5703125" style="42" bestFit="1" customWidth="1"/>
    <col min="10" max="10" width="11.85546875" style="42" bestFit="1" customWidth="1"/>
    <col min="11" max="11" width="23" style="42" hidden="1" customWidth="1"/>
    <col min="12" max="12" width="9.140625" style="42" hidden="1" customWidth="1"/>
    <col min="13" max="13" width="29.42578125" style="42" hidden="1" customWidth="1"/>
    <col min="14" max="14" width="10.7109375" style="42" hidden="1" customWidth="1"/>
    <col min="15" max="15" width="21.28515625" style="42" hidden="1" customWidth="1"/>
    <col min="16" max="16384" width="9.140625" style="42"/>
  </cols>
  <sheetData>
    <row r="1" spans="2:14" ht="26.25" x14ac:dyDescent="0.4">
      <c r="B1" s="126" t="s">
        <v>84</v>
      </c>
      <c r="C1" s="126"/>
      <c r="D1" s="126"/>
      <c r="E1" s="126"/>
      <c r="F1" s="126"/>
      <c r="G1" s="27"/>
      <c r="H1" s="27"/>
      <c r="I1" s="27"/>
      <c r="J1" s="27"/>
    </row>
    <row r="2" spans="2:14" ht="15.75" customHeight="1" x14ac:dyDescent="0.4">
      <c r="B2" s="43"/>
      <c r="C2" s="43"/>
      <c r="D2" s="43"/>
      <c r="E2" s="43"/>
      <c r="F2" s="43"/>
      <c r="G2" s="43"/>
      <c r="H2" s="43"/>
      <c r="I2" s="43"/>
      <c r="J2" s="43"/>
    </row>
    <row r="3" spans="2:14" ht="26.25" x14ac:dyDescent="0.4">
      <c r="B3" s="127" t="s">
        <v>85</v>
      </c>
      <c r="C3" s="128"/>
      <c r="D3" s="128"/>
      <c r="E3" s="128"/>
      <c r="F3" s="129"/>
      <c r="G3" s="43"/>
      <c r="H3" s="43"/>
      <c r="I3" s="43"/>
      <c r="J3" s="43"/>
    </row>
    <row r="4" spans="2:14" ht="225.95" customHeight="1" x14ac:dyDescent="0.4">
      <c r="B4" s="130" t="s">
        <v>99</v>
      </c>
      <c r="C4" s="86"/>
      <c r="D4" s="86"/>
      <c r="E4" s="86"/>
      <c r="F4" s="87"/>
      <c r="G4" s="43"/>
      <c r="H4" s="28"/>
      <c r="I4" s="25"/>
      <c r="J4" s="43"/>
    </row>
    <row r="5" spans="2:14" ht="39" customHeight="1" x14ac:dyDescent="0.4">
      <c r="B5" s="91"/>
      <c r="C5" s="92"/>
      <c r="D5" s="92"/>
      <c r="E5" s="92"/>
      <c r="F5" s="93"/>
      <c r="G5" s="43"/>
      <c r="H5" s="43"/>
      <c r="I5" s="43"/>
      <c r="J5" s="43"/>
    </row>
    <row r="6" spans="2:14" ht="26.25" x14ac:dyDescent="0.4">
      <c r="G6" s="43"/>
      <c r="H6" s="43"/>
      <c r="I6" s="43"/>
      <c r="J6" s="43"/>
    </row>
    <row r="7" spans="2:14" ht="40.35" customHeight="1" x14ac:dyDescent="0.4">
      <c r="B7" s="6" t="s">
        <v>97</v>
      </c>
      <c r="C7" s="131"/>
      <c r="D7" s="131"/>
      <c r="G7" s="43"/>
      <c r="H7" s="43"/>
      <c r="I7" s="43"/>
      <c r="J7" s="43"/>
    </row>
    <row r="8" spans="2:14" ht="14.45" customHeight="1" x14ac:dyDescent="0.4">
      <c r="G8" s="43"/>
      <c r="H8" s="43"/>
      <c r="I8" s="43"/>
      <c r="J8" s="43"/>
    </row>
    <row r="9" spans="2:14" ht="43.35" customHeight="1" x14ac:dyDescent="0.4">
      <c r="B9" s="100" t="str">
        <f>IF(C7="Nej","HKan beregneren ikke benyttes, se ansøgningsvejledningen for yderligere hjælp","")</f>
        <v/>
      </c>
      <c r="C9" s="100"/>
      <c r="D9" s="100"/>
      <c r="G9" s="43"/>
      <c r="H9" s="43"/>
      <c r="I9" s="43"/>
      <c r="J9" s="43"/>
    </row>
    <row r="11" spans="2:14" x14ac:dyDescent="0.25">
      <c r="B11" s="107" t="s">
        <v>1</v>
      </c>
      <c r="C11" s="107"/>
      <c r="D11" s="107"/>
      <c r="E11" s="25"/>
      <c r="F11" s="120"/>
      <c r="G11" s="120"/>
      <c r="H11" s="120"/>
    </row>
    <row r="12" spans="2:14" ht="15" customHeight="1" x14ac:dyDescent="0.25">
      <c r="B12" s="121"/>
      <c r="C12" s="121"/>
      <c r="D12" s="121"/>
      <c r="E12" s="14"/>
      <c r="F12" s="81" t="s">
        <v>96</v>
      </c>
      <c r="G12" s="81"/>
      <c r="H12" s="81"/>
    </row>
    <row r="13" spans="2:14" x14ac:dyDescent="0.25">
      <c r="B13" s="121"/>
      <c r="C13" s="121"/>
      <c r="D13" s="121"/>
      <c r="E13" s="14"/>
      <c r="F13" s="81"/>
      <c r="G13" s="81"/>
      <c r="H13" s="81"/>
    </row>
    <row r="14" spans="2:14" x14ac:dyDescent="0.25">
      <c r="F14" s="81"/>
      <c r="G14" s="81"/>
      <c r="H14" s="81"/>
    </row>
    <row r="15" spans="2:14" x14ac:dyDescent="0.25">
      <c r="B15" s="121"/>
      <c r="C15" s="121"/>
      <c r="D15" s="121"/>
      <c r="F15" s="81"/>
      <c r="G15" s="81"/>
      <c r="H15" s="81"/>
      <c r="M15" s="29"/>
      <c r="N15" s="30"/>
    </row>
    <row r="16" spans="2:14" x14ac:dyDescent="0.25">
      <c r="B16" s="107" t="s">
        <v>61</v>
      </c>
      <c r="C16" s="107"/>
      <c r="D16" s="107"/>
      <c r="F16" s="81"/>
      <c r="G16" s="81"/>
      <c r="H16" s="81"/>
      <c r="M16" s="31"/>
      <c r="N16" s="31"/>
    </row>
    <row r="17" spans="2:14" ht="27.6" customHeight="1" x14ac:dyDescent="0.25">
      <c r="B17" s="32" t="s">
        <v>62</v>
      </c>
      <c r="C17" s="32" t="s">
        <v>63</v>
      </c>
      <c r="D17" s="32" t="s">
        <v>64</v>
      </c>
      <c r="E17" s="33"/>
      <c r="F17" s="81"/>
      <c r="G17" s="81"/>
      <c r="H17" s="81"/>
      <c r="J17" s="120"/>
      <c r="K17" s="120"/>
      <c r="M17" s="109" t="s">
        <v>101</v>
      </c>
      <c r="N17" s="110"/>
    </row>
    <row r="18" spans="2:14" x14ac:dyDescent="0.25">
      <c r="B18" s="21" t="s">
        <v>65</v>
      </c>
      <c r="C18" s="44"/>
      <c r="D18" s="44"/>
      <c r="E18" s="113">
        <f>IF(OR($C$7="Nej",$C$7=""),0.3,IF(OR($C$18="",$D$18="",ISTEXT($C$18)=TRUE,ISTEXT($D$18)=TRUE),0,1))</f>
        <v>0.3</v>
      </c>
      <c r="F18" s="81"/>
      <c r="G18" s="81"/>
      <c r="H18" s="81"/>
      <c r="M18" s="111"/>
      <c r="N18" s="112"/>
    </row>
    <row r="19" spans="2:14" x14ac:dyDescent="0.25">
      <c r="B19" s="21" t="s">
        <v>66</v>
      </c>
      <c r="C19" s="44"/>
      <c r="D19" s="44"/>
      <c r="E19" s="113"/>
      <c r="F19" s="81"/>
      <c r="G19" s="81"/>
      <c r="H19" s="81"/>
      <c r="M19" s="75" t="s">
        <v>67</v>
      </c>
      <c r="N19" s="75">
        <v>2856</v>
      </c>
    </row>
    <row r="20" spans="2:14" x14ac:dyDescent="0.25">
      <c r="B20" s="21" t="s">
        <v>68</v>
      </c>
      <c r="C20" s="44"/>
      <c r="D20" s="44"/>
      <c r="E20" s="113"/>
      <c r="F20" s="81"/>
      <c r="G20" s="81"/>
      <c r="H20" s="81"/>
      <c r="M20" s="76" t="s">
        <v>69</v>
      </c>
      <c r="N20" s="75">
        <v>4805</v>
      </c>
    </row>
    <row r="21" spans="2:14" x14ac:dyDescent="0.25">
      <c r="B21" s="21" t="s">
        <v>70</v>
      </c>
      <c r="C21" s="44"/>
      <c r="D21" s="44"/>
      <c r="E21" s="113"/>
      <c r="F21" s="81"/>
      <c r="G21" s="81"/>
      <c r="H21" s="81"/>
      <c r="M21" s="75" t="s">
        <v>71</v>
      </c>
      <c r="N21" s="75">
        <v>4998</v>
      </c>
    </row>
    <row r="22" spans="2:14" ht="30" x14ac:dyDescent="0.25">
      <c r="B22" s="21" t="s">
        <v>72</v>
      </c>
      <c r="C22" s="44"/>
      <c r="D22" s="44"/>
      <c r="E22" s="113"/>
      <c r="F22" s="81"/>
      <c r="G22" s="81"/>
      <c r="H22" s="81"/>
      <c r="M22" s="75" t="s">
        <v>73</v>
      </c>
      <c r="N22" s="75">
        <v>3464</v>
      </c>
    </row>
    <row r="23" spans="2:14" x14ac:dyDescent="0.25">
      <c r="B23" s="21" t="s">
        <v>87</v>
      </c>
      <c r="C23" s="44"/>
      <c r="D23" s="44"/>
      <c r="E23" s="40"/>
      <c r="F23" s="81"/>
      <c r="G23" s="81"/>
      <c r="H23" s="81"/>
      <c r="M23" s="75" t="s">
        <v>74</v>
      </c>
      <c r="N23" s="75">
        <v>4248</v>
      </c>
    </row>
    <row r="24" spans="2:14" x14ac:dyDescent="0.25">
      <c r="B24" s="21" t="s">
        <v>88</v>
      </c>
      <c r="C24" s="44"/>
      <c r="D24" s="44"/>
      <c r="E24" s="40"/>
      <c r="F24" s="81"/>
      <c r="G24" s="81"/>
      <c r="H24" s="81"/>
      <c r="M24" s="75" t="s">
        <v>75</v>
      </c>
      <c r="N24" s="75">
        <v>2856</v>
      </c>
    </row>
    <row r="25" spans="2:14" x14ac:dyDescent="0.25">
      <c r="B25" s="21" t="s">
        <v>89</v>
      </c>
      <c r="C25" s="44"/>
      <c r="D25" s="44"/>
      <c r="E25" s="40"/>
      <c r="F25" s="81"/>
      <c r="G25" s="81"/>
      <c r="H25" s="81"/>
      <c r="M25" s="75" t="s">
        <v>77</v>
      </c>
      <c r="N25" s="75">
        <v>5300</v>
      </c>
    </row>
    <row r="26" spans="2:14" x14ac:dyDescent="0.25">
      <c r="B26" s="21" t="s">
        <v>90</v>
      </c>
      <c r="C26" s="44"/>
      <c r="D26" s="44"/>
      <c r="E26" s="40"/>
      <c r="F26" s="81"/>
      <c r="G26" s="81"/>
      <c r="H26" s="81"/>
      <c r="M26" s="75" t="s">
        <v>79</v>
      </c>
      <c r="N26" s="75">
        <v>4500</v>
      </c>
    </row>
    <row r="27" spans="2:14" x14ac:dyDescent="0.25">
      <c r="B27" s="21" t="s">
        <v>91</v>
      </c>
      <c r="C27" s="44"/>
      <c r="D27" s="44"/>
      <c r="E27" s="40"/>
      <c r="F27" s="81"/>
      <c r="G27" s="81"/>
      <c r="H27" s="81"/>
      <c r="M27" s="75" t="s">
        <v>80</v>
      </c>
      <c r="N27" s="75">
        <v>8400</v>
      </c>
    </row>
    <row r="28" spans="2:14" ht="32.25" customHeight="1" x14ac:dyDescent="0.25">
      <c r="B28" s="10"/>
      <c r="C28" s="10"/>
      <c r="D28" s="10"/>
      <c r="E28" s="10"/>
      <c r="F28" s="81"/>
      <c r="G28" s="81"/>
      <c r="H28" s="81"/>
      <c r="M28" s="75" t="s">
        <v>74</v>
      </c>
      <c r="N28" s="75">
        <v>4248</v>
      </c>
    </row>
    <row r="29" spans="2:14" x14ac:dyDescent="0.25">
      <c r="B29" s="10"/>
      <c r="C29" s="10"/>
      <c r="D29" s="10"/>
      <c r="E29" s="10"/>
      <c r="F29" s="81"/>
      <c r="G29" s="81"/>
      <c r="H29" s="81"/>
      <c r="M29" s="75"/>
      <c r="N29" s="75"/>
    </row>
    <row r="30" spans="2:14" x14ac:dyDescent="0.25">
      <c r="B30" s="21" t="s">
        <v>76</v>
      </c>
      <c r="C30" s="98"/>
      <c r="D30" s="99"/>
      <c r="E30" s="14">
        <f>IF(OR(C7="Nej",C7=""),0.3,IF(C30="",0,1))</f>
        <v>0.3</v>
      </c>
      <c r="F30" s="81"/>
      <c r="G30" s="81"/>
      <c r="H30" s="81"/>
      <c r="M30" s="75"/>
      <c r="N30" s="75"/>
    </row>
    <row r="31" spans="2:14" x14ac:dyDescent="0.25">
      <c r="B31" s="21" t="s">
        <v>78</v>
      </c>
      <c r="C31" s="114" t="str">
        <f>IF(OR($C$18="",$D$18="",$C$30=""),"",VLOOKUP(C30,M19:N32,2,FALSE))</f>
        <v/>
      </c>
      <c r="D31" s="115"/>
      <c r="E31" s="14"/>
      <c r="F31" s="81"/>
      <c r="G31" s="81"/>
      <c r="H31" s="81"/>
      <c r="M31" s="75"/>
      <c r="N31" s="75"/>
    </row>
    <row r="32" spans="2:14" x14ac:dyDescent="0.25">
      <c r="E32" s="14"/>
      <c r="F32" s="81"/>
      <c r="G32" s="81"/>
      <c r="H32" s="81"/>
      <c r="M32" s="75"/>
      <c r="N32" s="75"/>
    </row>
    <row r="33" spans="2:14" x14ac:dyDescent="0.25">
      <c r="B33" s="21" t="s">
        <v>32</v>
      </c>
      <c r="C33" s="116" t="str">
        <f>IF(OR($C$18="",$D$18="",$C$30=""),"",(C18*D18+C19*D19+C20*D20+C21*D21+C22*D22+C23*D23+C24*D24+C25*D25+C26*D26+C27*D27)*C31*(1+$N$34)*10^(-6))</f>
        <v/>
      </c>
      <c r="D33" s="117"/>
      <c r="E33" s="14"/>
      <c r="F33" s="81"/>
      <c r="G33" s="81"/>
      <c r="H33" s="81"/>
      <c r="M33" s="14"/>
      <c r="N33" s="14"/>
    </row>
    <row r="34" spans="2:14" x14ac:dyDescent="0.25">
      <c r="B34" s="21" t="s">
        <v>35</v>
      </c>
      <c r="C34" s="118" t="str">
        <f>IF(OR($C$18="",$D$18="",$C$30="",),"",C33*(1-$C$35))</f>
        <v/>
      </c>
      <c r="D34" s="119"/>
      <c r="E34" s="14"/>
      <c r="F34" s="81"/>
      <c r="G34" s="81"/>
      <c r="H34" s="81"/>
      <c r="M34" s="77" t="s">
        <v>81</v>
      </c>
      <c r="N34" s="78">
        <v>0.2</v>
      </c>
    </row>
    <row r="35" spans="2:14" x14ac:dyDescent="0.25">
      <c r="B35" s="21" t="s">
        <v>82</v>
      </c>
      <c r="C35" s="122" t="str">
        <f>IF(OR($C$18="",$D$18="",$C$30=""),"",62%)</f>
        <v/>
      </c>
      <c r="D35" s="123"/>
      <c r="E35" s="33"/>
      <c r="F35" s="81"/>
      <c r="G35" s="81"/>
      <c r="H35" s="81"/>
      <c r="I35" s="34"/>
      <c r="J35" s="35"/>
    </row>
    <row r="36" spans="2:14" x14ac:dyDescent="0.25">
      <c r="B36" s="21" t="s">
        <v>83</v>
      </c>
      <c r="C36" s="124" t="str">
        <f>IF(OR($C$18="",$D$18="",$C$30=""),"",$C$33-$C$34)</f>
        <v/>
      </c>
      <c r="D36" s="125"/>
      <c r="E36" s="36"/>
      <c r="F36" s="81"/>
      <c r="G36" s="81"/>
      <c r="H36" s="81"/>
      <c r="I36" s="34"/>
    </row>
    <row r="37" spans="2:14" x14ac:dyDescent="0.25">
      <c r="F37" s="81"/>
      <c r="G37" s="81"/>
      <c r="H37" s="81"/>
      <c r="I37" s="34"/>
    </row>
    <row r="38" spans="2:14" ht="60.75" customHeight="1" x14ac:dyDescent="0.25">
      <c r="B38" s="104" t="str">
        <f>IF(C36="","Hvis du benytter beregneren for belysning, skal du udfylde alle felter med et kryds ovenfor.",IF(C36&lt;&gt;"","Du har nu udfyldt alle felter til beregneren. ",""))</f>
        <v>Hvis du benytter beregneren for belysning, skal du udfylde alle felter med et kryds ovenfor.</v>
      </c>
      <c r="C38" s="105"/>
      <c r="D38" s="105"/>
      <c r="F38" s="81"/>
      <c r="G38" s="81"/>
      <c r="H38" s="81"/>
      <c r="J38" s="25"/>
    </row>
    <row r="39" spans="2:14" ht="38.25" customHeight="1" x14ac:dyDescent="0.25">
      <c r="B39" s="108" t="str">
        <f>IF(ISTEXT($C$13)=TRUE,"Der må ikke skrives tekst i feltet hvor du angiver din investering!",IF(OR(ISTEXT($D$18)=TRUE,ISTEXT($D$19)=TRUE,ISTEXT($D$20)=TRUE,ISTEXT($D$21)=TRUE,ISTEXT($D$22)=TRUE,ISTEXT($C$18)=TRUE,ISTEXT($C$19)=TRUE,ISTEXT($C$20)=TRUE,ISTEXT($C$21)=TRUE,ISTEXT($C$22)=TRUE),"Der må ikke skrives tekst i feltet hvor du angiver antal lyskilder og effekt!",""))</f>
        <v/>
      </c>
      <c r="C39" s="108"/>
      <c r="D39" s="108"/>
      <c r="E39" s="25"/>
      <c r="H39" s="25"/>
      <c r="I39" s="25"/>
      <c r="K39" s="25"/>
      <c r="L39" s="25"/>
      <c r="M39" s="25"/>
    </row>
    <row r="40" spans="2:14" ht="15.75" customHeight="1" x14ac:dyDescent="0.25">
      <c r="J40" s="25"/>
      <c r="K40" s="25"/>
      <c r="L40" s="25"/>
      <c r="M40" s="25"/>
    </row>
    <row r="42" spans="2:14" x14ac:dyDescent="0.25">
      <c r="B42" s="25"/>
      <c r="C42" s="25"/>
      <c r="D42" s="25"/>
    </row>
    <row r="43" spans="2:14" x14ac:dyDescent="0.25">
      <c r="B43" s="25"/>
    </row>
    <row r="44" spans="2:14" x14ac:dyDescent="0.25">
      <c r="J44" s="33"/>
    </row>
    <row r="45" spans="2:14" x14ac:dyDescent="0.25">
      <c r="I45" s="33"/>
      <c r="J45" s="10"/>
    </row>
    <row r="46" spans="2:14" x14ac:dyDescent="0.25">
      <c r="I46" s="10"/>
      <c r="J46" s="10"/>
    </row>
    <row r="47" spans="2:14" x14ac:dyDescent="0.25">
      <c r="I47" s="10"/>
      <c r="J47" s="10"/>
    </row>
    <row r="48" spans="2:14" x14ac:dyDescent="0.25">
      <c r="I48" s="10"/>
      <c r="J48" s="10"/>
    </row>
    <row r="49" spans="9:10" x14ac:dyDescent="0.25">
      <c r="I49" s="10"/>
      <c r="J49" s="10"/>
    </row>
    <row r="50" spans="9:10" x14ac:dyDescent="0.25">
      <c r="I50" s="10"/>
      <c r="J50" s="10"/>
    </row>
    <row r="51" spans="9:10" x14ac:dyDescent="0.25">
      <c r="I51" s="10"/>
      <c r="J51" s="10"/>
    </row>
    <row r="52" spans="9:10" x14ac:dyDescent="0.25">
      <c r="I52" s="10"/>
      <c r="J52" s="10"/>
    </row>
    <row r="53" spans="9:10" x14ac:dyDescent="0.25">
      <c r="I53" s="10"/>
      <c r="J53" s="10"/>
    </row>
    <row r="54" spans="9:10" x14ac:dyDescent="0.25">
      <c r="I54" s="10"/>
      <c r="J54" s="10"/>
    </row>
    <row r="55" spans="9:10" x14ac:dyDescent="0.25">
      <c r="I55" s="10"/>
    </row>
  </sheetData>
  <sheetProtection algorithmName="SHA-512" hashValue="YbvN0KGCI7OlzCrzWYiLhEQqK3CiRCZ3hHFGdaqs8/Uw529xv348DUX8SRiL6gPf6AJm+y8tlecYYkAS9rS80g==" saltValue="3aALjc/cpjsGbP7c1Ejo0g==" spinCount="100000" sheet="1" objects="1" scenarios="1" selectLockedCells="1"/>
  <mergeCells count="23">
    <mergeCell ref="B11:D11"/>
    <mergeCell ref="F11:H11"/>
    <mergeCell ref="B1:F1"/>
    <mergeCell ref="B3:F3"/>
    <mergeCell ref="B4:F5"/>
    <mergeCell ref="C7:D7"/>
    <mergeCell ref="B9:D9"/>
    <mergeCell ref="B12:D12"/>
    <mergeCell ref="F12:H38"/>
    <mergeCell ref="B13:D13"/>
    <mergeCell ref="B15:D15"/>
    <mergeCell ref="B16:D16"/>
    <mergeCell ref="C35:D35"/>
    <mergeCell ref="C36:D36"/>
    <mergeCell ref="B38:D38"/>
    <mergeCell ref="B39:D39"/>
    <mergeCell ref="M17:N18"/>
    <mergeCell ref="E18:E22"/>
    <mergeCell ref="C30:D30"/>
    <mergeCell ref="C31:D31"/>
    <mergeCell ref="C33:D33"/>
    <mergeCell ref="C34:D34"/>
    <mergeCell ref="J17:K17"/>
  </mergeCells>
  <conditionalFormatting sqref="B38:D38">
    <cfRule type="expression" dxfId="15" priority="15">
      <formula>$C$36&lt;&gt;""</formula>
    </cfRule>
    <cfRule type="expression" dxfId="14" priority="16">
      <formula>$C$36=""</formula>
    </cfRule>
  </conditionalFormatting>
  <conditionalFormatting sqref="A39:B39 E39:I39 A10:I38">
    <cfRule type="expression" dxfId="13" priority="13">
      <formula>$C$7=""</formula>
    </cfRule>
    <cfRule type="expression" dxfId="12" priority="14">
      <formula>$C$7="Nej"</formula>
    </cfRule>
  </conditionalFormatting>
  <conditionalFormatting sqref="B9:D9">
    <cfRule type="expression" dxfId="11" priority="12">
      <formula>$C$7="Nej"</formula>
    </cfRule>
  </conditionalFormatting>
  <conditionalFormatting sqref="B39:D39">
    <cfRule type="expression" dxfId="10" priority="1">
      <formula>ISTEXT($C$22)</formula>
    </cfRule>
    <cfRule type="expression" dxfId="9" priority="2">
      <formula>ISTEXT($C$21)</formula>
    </cfRule>
    <cfRule type="expression" dxfId="8" priority="3">
      <formula>ISTEXT($C$20)</formula>
    </cfRule>
    <cfRule type="expression" dxfId="7" priority="4">
      <formula>ISTEXT($C$19)</formula>
    </cfRule>
    <cfRule type="expression" dxfId="6" priority="5">
      <formula>ISTEXT($D$22)</formula>
    </cfRule>
    <cfRule type="expression" dxfId="5" priority="6">
      <formula>ISTEXT($D$21)</formula>
    </cfRule>
    <cfRule type="expression" dxfId="4" priority="7">
      <formula>ISTEXT($D$20)</formula>
    </cfRule>
    <cfRule type="expression" dxfId="3" priority="8">
      <formula>ISTEXT($D$19)</formula>
    </cfRule>
    <cfRule type="expression" dxfId="2" priority="9">
      <formula>ISTEXT($D$18)</formula>
    </cfRule>
    <cfRule type="expression" dxfId="1" priority="10">
      <formula>ISTEXT($C$18)</formula>
    </cfRule>
    <cfRule type="expression" dxfId="0" priority="11">
      <formula>ISTEXT($C$13)</formula>
    </cfRule>
  </conditionalFormatting>
  <dataValidations count="6">
    <dataValidation allowBlank="1" showInputMessage="1" showErrorMessage="1" prompt="Indskrives i ansøgnings-skemaet " sqref="C33:D34"/>
    <dataValidation type="list" allowBlank="1" showInputMessage="1" showErrorMessage="1" sqref="C30:D30">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7"/>
    <dataValidation allowBlank="1" showInputMessage="1" showErrorMessage="1" promptTitle="Lyskildetype" prompt="Lyskildetype er defineret ud fra lyskildens effekt. I portalberegner skelnes ikke mellem T5, T8, lysstofrør mm. " sqref="B17"/>
    <dataValidation allowBlank="1" showInputMessage="1" showErrorMessage="1" promptTitle="Branchekategori eller anvendelse" prompt="Vælg branchekategori eller anvendelsområde for virksomheden hvor tiltaget foretages fra listen. Herefter vælges der automatisk brugstid af din belysning. " sqref="B30"/>
  </dataValidations>
  <hyperlinks>
    <hyperlink ref="J35"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6275BD68-F462-4046-A52F-CA9D60C570D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74D74529-ACCE-4E66-99AF-CF655E309BE2}">
            <x14:iconSet showValue="0" custom="1">
              <x14:cfvo type="percent">
                <xm:f>0</xm:f>
              </x14:cfvo>
              <x14:cfvo type="num">
                <xm:f>0.2</xm:f>
              </x14:cfvo>
              <x14:cfvo type="num">
                <xm:f>1</xm:f>
              </x14:cfvo>
              <x14:cfIcon iconSet="3Symbols2" iconId="0"/>
              <x14:cfIcon iconSet="NoIcons" iconId="0"/>
              <x14:cfIcon iconSet="3Symbols2" iconId="2"/>
            </x14:iconSet>
          </x14:cfRule>
          <xm:sqref>E13</xm:sqref>
        </x14:conditionalFormatting>
        <x14:conditionalFormatting xmlns:xm="http://schemas.microsoft.com/office/excel/2006/main">
          <x14:cfRule type="iconSet" priority="18" id="{E7C640E8-7453-4919-97C0-52DC9DE06A13}">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7" id="{12B6FBA2-66C1-4E5F-B6BE-5C9E274D652B}">
            <x14:iconSet showValue="0" custom="1">
              <x14:cfvo type="percent">
                <xm:f>0</xm:f>
              </x14:cfvo>
              <x14:cfvo type="num">
                <xm:f>0.2</xm:f>
              </x14:cfvo>
              <x14:cfvo type="num">
                <xm:f>1</xm:f>
              </x14:cfvo>
              <x14:cfIcon iconSet="3Symbols2" iconId="0"/>
              <x14:cfIcon iconSet="NoIcons" iconId="0"/>
              <x14:cfIcon iconSet="3Symbols2" iconId="2"/>
            </x14:iconSet>
          </x14:cfRule>
          <xm:sqref>E30:E34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'C:\Users\b062038\AppData\Local\Microsoft\Windows\INetCache\Content.Outlook\JO8AJ33N\[Forslag til nye beregninger_mhth.xlsx]Lister'!#REF!</xm:f>
          </x14:formula1>
          <xm:sqref>K42:L42 D44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Information</vt:lpstr>
      <vt:lpstr>1. Varmeforsyningsprojekter</vt:lpstr>
      <vt:lpstr>2. Varmeforsyningsprojekter</vt:lpstr>
      <vt:lpstr>3. Varmeforsyningsprojekter</vt:lpstr>
      <vt:lpstr>1. Belysningsprojekter </vt:lpstr>
      <vt:lpstr>2. Belysningsprojekter  </vt:lpstr>
      <vt:lpstr>3. Belysningsprojekter </vt:lpstr>
      <vt:lpstr>'1. Belysningsprojekter '!_ftn1</vt:lpstr>
      <vt:lpstr>'2. Belysningsprojekter  '!_ftn1</vt:lpstr>
      <vt:lpstr>'3. Belysningsprojekter '!_ftn1</vt:lpstr>
      <vt:lpstr>'1. Belysningsprojekter '!_ftnref1</vt:lpstr>
      <vt:lpstr>'2. Belysningsprojekter  '!_ftnref1</vt:lpstr>
      <vt:lpstr>'3. Belysningsprojekter '!_ftnref1</vt:lpstr>
      <vt:lpstr>'2. Varmeforsyningsprojekter'!data2</vt:lpstr>
      <vt:lpstr>'3. Varmeforsyningsprojekter'!data2</vt:lpstr>
      <vt:lpstr>data2</vt:lpstr>
      <vt:lpstr>'2. Varmeforsyningsprojekter'!data3</vt:lpstr>
      <vt:lpstr>'3. Varmeforsyningsprojekter'!data3</vt:lpstr>
      <vt:lpstr>data3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Regitze Jørgensen</dc:creator>
  <cp:lastModifiedBy>Nikolaj Bo Larsen</cp:lastModifiedBy>
  <dcterms:created xsi:type="dcterms:W3CDTF">2022-12-05T05:51:31Z</dcterms:created>
  <dcterms:modified xsi:type="dcterms:W3CDTF">2023-07-19T12:37:22Z</dcterms:modified>
</cp:coreProperties>
</file>