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F:\EE\11 Opfølgning på Energiaftale 2018\01 Udbudsmodel erhverv\14. Vejledning\Bilag til vejledning\"/>
    </mc:Choice>
  </mc:AlternateContent>
  <bookViews>
    <workbookView xWindow="0" yWindow="0" windowWidth="19200" windowHeight="7488"/>
  </bookViews>
  <sheets>
    <sheet name="Info" sheetId="6" r:id="rId1"/>
    <sheet name="Virksomhedsoplysninger" sheetId="1" r:id="rId2"/>
    <sheet name="Ansøgning om tilsagn del 1" sheetId="2" r:id="rId3"/>
    <sheet name="Ansøgning om tilsagn del 2" sheetId="4" r:id="rId4"/>
    <sheet name="Anmodning om udbetaling" sheetId="5" r:id="rId5"/>
    <sheet name="Lister" sheetId="3" state="hidden" r:id="rId6"/>
  </sheets>
  <definedNames>
    <definedName name="_xlnm.Print_Area" localSheetId="4">'Anmodning om udbetaling'!$A$1:$Z$47</definedName>
    <definedName name="_xlnm.Print_Area" localSheetId="2">'Ansøgning om tilsagn del 1'!$A$1:$N$37</definedName>
    <definedName name="_xlnm.Print_Area" localSheetId="3">'Ansøgning om tilsagn del 2'!$A$1:$Z$59</definedName>
    <definedName name="_xlnm.Print_Area" localSheetId="1">Virksomhedsoplysninger!$A$1:$E$25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5" l="1"/>
  <c r="F27" i="4"/>
  <c r="F28" i="4"/>
  <c r="C36" i="5" l="1"/>
  <c r="M19" i="5" l="1"/>
  <c r="F13" i="5"/>
  <c r="C50" i="4" l="1"/>
  <c r="C28" i="2"/>
  <c r="B10" i="1"/>
  <c r="G20" i="2" l="1"/>
  <c r="G8" i="2"/>
  <c r="G9" i="2" l="1"/>
  <c r="G10" i="2"/>
  <c r="G11" i="2"/>
  <c r="C8" i="2"/>
  <c r="H8" i="2" s="1"/>
  <c r="J27" i="4"/>
  <c r="J28" i="4"/>
  <c r="J29" i="4"/>
  <c r="O29" i="4" l="1"/>
  <c r="O30" i="4"/>
  <c r="O31" i="4"/>
  <c r="O32" i="4"/>
  <c r="O33" i="4"/>
  <c r="O34" i="4"/>
  <c r="O35" i="4"/>
  <c r="O36" i="4"/>
  <c r="O37" i="4"/>
  <c r="O38" i="4"/>
  <c r="O39" i="4"/>
  <c r="O40" i="4"/>
  <c r="O41" i="4"/>
  <c r="B46" i="4" l="1"/>
  <c r="U28" i="5"/>
  <c r="A48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L28" i="5"/>
  <c r="K28" i="5"/>
  <c r="T27" i="5"/>
  <c r="S27" i="5"/>
  <c r="N27" i="5"/>
  <c r="M27" i="5"/>
  <c r="J27" i="5"/>
  <c r="P27" i="5" s="1"/>
  <c r="G27" i="5"/>
  <c r="F27" i="5"/>
  <c r="T26" i="5"/>
  <c r="S26" i="5"/>
  <c r="N26" i="5"/>
  <c r="M26" i="5"/>
  <c r="J26" i="5"/>
  <c r="P26" i="5" s="1"/>
  <c r="G26" i="5"/>
  <c r="F26" i="5"/>
  <c r="Q26" i="5" s="1"/>
  <c r="T25" i="5"/>
  <c r="S25" i="5"/>
  <c r="N25" i="5"/>
  <c r="M25" i="5"/>
  <c r="J25" i="5"/>
  <c r="P25" i="5" s="1"/>
  <c r="G25" i="5"/>
  <c r="F25" i="5"/>
  <c r="T24" i="5"/>
  <c r="S24" i="5"/>
  <c r="N24" i="5"/>
  <c r="M24" i="5"/>
  <c r="J24" i="5"/>
  <c r="P24" i="5" s="1"/>
  <c r="G24" i="5"/>
  <c r="F24" i="5"/>
  <c r="T23" i="5"/>
  <c r="S23" i="5"/>
  <c r="V23" i="5" s="1"/>
  <c r="N23" i="5"/>
  <c r="M23" i="5"/>
  <c r="J23" i="5"/>
  <c r="P23" i="5" s="1"/>
  <c r="G23" i="5"/>
  <c r="F23" i="5"/>
  <c r="T22" i="5"/>
  <c r="S22" i="5"/>
  <c r="N22" i="5"/>
  <c r="M22" i="5"/>
  <c r="J22" i="5"/>
  <c r="P22" i="5" s="1"/>
  <c r="G22" i="5"/>
  <c r="F22" i="5"/>
  <c r="T21" i="5"/>
  <c r="S21" i="5"/>
  <c r="N21" i="5"/>
  <c r="M21" i="5"/>
  <c r="J21" i="5"/>
  <c r="P21" i="5" s="1"/>
  <c r="G21" i="5"/>
  <c r="F21" i="5"/>
  <c r="T20" i="5"/>
  <c r="S20" i="5"/>
  <c r="N20" i="5"/>
  <c r="M20" i="5"/>
  <c r="J20" i="5"/>
  <c r="P20" i="5" s="1"/>
  <c r="G20" i="5"/>
  <c r="F20" i="5"/>
  <c r="T19" i="5"/>
  <c r="S19" i="5"/>
  <c r="N19" i="5"/>
  <c r="J19" i="5"/>
  <c r="P19" i="5" s="1"/>
  <c r="G19" i="5"/>
  <c r="F19" i="5"/>
  <c r="T18" i="5"/>
  <c r="S18" i="5"/>
  <c r="N18" i="5"/>
  <c r="M18" i="5"/>
  <c r="P18" i="5"/>
  <c r="G18" i="5"/>
  <c r="F18" i="5"/>
  <c r="T17" i="5"/>
  <c r="S17" i="5"/>
  <c r="N17" i="5"/>
  <c r="M17" i="5"/>
  <c r="J17" i="5"/>
  <c r="P17" i="5" s="1"/>
  <c r="F17" i="5"/>
  <c r="T16" i="5"/>
  <c r="S16" i="5"/>
  <c r="N16" i="5"/>
  <c r="M16" i="5"/>
  <c r="J16" i="5"/>
  <c r="P16" i="5" s="1"/>
  <c r="G16" i="5"/>
  <c r="F16" i="5"/>
  <c r="T15" i="5"/>
  <c r="S15" i="5"/>
  <c r="N15" i="5"/>
  <c r="M15" i="5"/>
  <c r="P15" i="5"/>
  <c r="G15" i="5"/>
  <c r="F15" i="5"/>
  <c r="T14" i="5"/>
  <c r="S14" i="5"/>
  <c r="N14" i="5"/>
  <c r="M14" i="5"/>
  <c r="J14" i="5"/>
  <c r="G14" i="5"/>
  <c r="F14" i="5"/>
  <c r="T13" i="5"/>
  <c r="S13" i="5"/>
  <c r="N13" i="5"/>
  <c r="M13" i="5"/>
  <c r="J13" i="5"/>
  <c r="G13" i="5"/>
  <c r="U42" i="4"/>
  <c r="P13" i="5" l="1"/>
  <c r="P28" i="5" s="1"/>
  <c r="M28" i="5"/>
  <c r="P14" i="5"/>
  <c r="Q17" i="5"/>
  <c r="R17" i="5" s="1"/>
  <c r="V22" i="5"/>
  <c r="V24" i="5"/>
  <c r="Q27" i="5"/>
  <c r="R27" i="5" s="1"/>
  <c r="V18" i="5"/>
  <c r="V27" i="5"/>
  <c r="V19" i="5"/>
  <c r="Q22" i="5"/>
  <c r="R22" i="5" s="1"/>
  <c r="V15" i="5"/>
  <c r="V13" i="5"/>
  <c r="Q16" i="5"/>
  <c r="R16" i="5" s="1"/>
  <c r="V20" i="5"/>
  <c r="Q23" i="5"/>
  <c r="R23" i="5" s="1"/>
  <c r="Q24" i="5"/>
  <c r="R24" i="5" s="1"/>
  <c r="V16" i="5"/>
  <c r="Q19" i="5"/>
  <c r="R19" i="5" s="1"/>
  <c r="V26" i="5"/>
  <c r="Q15" i="5"/>
  <c r="R15" i="5" s="1"/>
  <c r="Q13" i="5"/>
  <c r="R13" i="5" s="1"/>
  <c r="Q14" i="5"/>
  <c r="R14" i="5" s="1"/>
  <c r="V21" i="5"/>
  <c r="Q25" i="5"/>
  <c r="R25" i="5" s="1"/>
  <c r="V17" i="5"/>
  <c r="Q21" i="5"/>
  <c r="R21" i="5" s="1"/>
  <c r="Q20" i="5"/>
  <c r="R20" i="5" s="1"/>
  <c r="V14" i="5"/>
  <c r="Q18" i="5"/>
  <c r="R18" i="5" s="1"/>
  <c r="V25" i="5"/>
  <c r="R26" i="5"/>
  <c r="O14" i="5" l="1"/>
  <c r="O13" i="5"/>
  <c r="V28" i="5"/>
  <c r="Q28" i="5"/>
  <c r="R28" i="5"/>
  <c r="O28" i="5" l="1"/>
  <c r="D23" i="2"/>
  <c r="B28" i="2" s="1"/>
  <c r="N27" i="4" l="1"/>
  <c r="K42" i="4"/>
  <c r="M27" i="4"/>
  <c r="N28" i="4" l="1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G12" i="2" l="1"/>
  <c r="G13" i="2"/>
  <c r="G14" i="2"/>
  <c r="G15" i="2"/>
  <c r="G16" i="2"/>
  <c r="G17" i="2"/>
  <c r="G18" i="2"/>
  <c r="G19" i="2"/>
  <c r="G21" i="2"/>
  <c r="G22" i="2"/>
  <c r="G27" i="4" l="1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Q27" i="4" l="1"/>
  <c r="M42" i="4"/>
  <c r="C9" i="2"/>
  <c r="C10" i="2"/>
  <c r="H10" i="2" s="1"/>
  <c r="C11" i="2"/>
  <c r="H11" i="2" s="1"/>
  <c r="C12" i="2"/>
  <c r="H12" i="2" s="1"/>
  <c r="C13" i="2"/>
  <c r="H13" i="2" s="1"/>
  <c r="C14" i="2"/>
  <c r="H14" i="2" s="1"/>
  <c r="C15" i="2"/>
  <c r="H15" i="2" s="1"/>
  <c r="C16" i="2"/>
  <c r="H16" i="2" s="1"/>
  <c r="C17" i="2"/>
  <c r="H17" i="2" s="1"/>
  <c r="C18" i="2"/>
  <c r="H18" i="2" s="1"/>
  <c r="C19" i="2"/>
  <c r="H19" i="2" s="1"/>
  <c r="C20" i="2"/>
  <c r="H20" i="2" s="1"/>
  <c r="C21" i="2"/>
  <c r="H21" i="2" s="1"/>
  <c r="C22" i="2"/>
  <c r="H22" i="2" s="1"/>
  <c r="H9" i="2" l="1"/>
  <c r="P27" i="4" l="1"/>
  <c r="J30" i="4" l="1"/>
  <c r="P30" i="4" s="1"/>
  <c r="S27" i="4" l="1"/>
  <c r="T27" i="4"/>
  <c r="V27" i="4" l="1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L42" i="4"/>
  <c r="P28" i="4"/>
  <c r="J31" i="4"/>
  <c r="P31" i="4" s="1"/>
  <c r="J32" i="4"/>
  <c r="P32" i="4" s="1"/>
  <c r="J33" i="4"/>
  <c r="P33" i="4" s="1"/>
  <c r="J34" i="4"/>
  <c r="P34" i="4" s="1"/>
  <c r="J35" i="4"/>
  <c r="P35" i="4" s="1"/>
  <c r="J36" i="4"/>
  <c r="P36" i="4" s="1"/>
  <c r="J37" i="4"/>
  <c r="P37" i="4" s="1"/>
  <c r="J38" i="4"/>
  <c r="P38" i="4" s="1"/>
  <c r="J39" i="4"/>
  <c r="P39" i="4" s="1"/>
  <c r="J40" i="4"/>
  <c r="P40" i="4" s="1"/>
  <c r="J41" i="4"/>
  <c r="P41" i="4" s="1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P29" i="4" l="1"/>
  <c r="P42" i="4"/>
  <c r="O27" i="4" s="1"/>
  <c r="V28" i="4"/>
  <c r="R27" i="4"/>
  <c r="Q35" i="4"/>
  <c r="R35" i="4" s="1"/>
  <c r="Q31" i="4"/>
  <c r="R31" i="4" s="1"/>
  <c r="Q39" i="4"/>
  <c r="R39" i="4" s="1"/>
  <c r="Q36" i="4"/>
  <c r="R36" i="4" s="1"/>
  <c r="Q34" i="4"/>
  <c r="R34" i="4" s="1"/>
  <c r="Q40" i="4"/>
  <c r="R40" i="4" s="1"/>
  <c r="Q32" i="4"/>
  <c r="R32" i="4" s="1"/>
  <c r="V34" i="4"/>
  <c r="V37" i="4"/>
  <c r="V36" i="4"/>
  <c r="V41" i="4"/>
  <c r="V33" i="4"/>
  <c r="V39" i="4"/>
  <c r="V31" i="4"/>
  <c r="Q41" i="4"/>
  <c r="R41" i="4" s="1"/>
  <c r="Q33" i="4"/>
  <c r="R33" i="4" s="1"/>
  <c r="Q38" i="4"/>
  <c r="R38" i="4" s="1"/>
  <c r="Q30" i="4"/>
  <c r="R30" i="4" s="1"/>
  <c r="Q37" i="4"/>
  <c r="R37" i="4" s="1"/>
  <c r="Q28" i="4"/>
  <c r="R28" i="4" s="1"/>
  <c r="V38" i="4"/>
  <c r="V30" i="4"/>
  <c r="V35" i="4"/>
  <c r="V40" i="4"/>
  <c r="V32" i="4"/>
  <c r="Q29" i="4"/>
  <c r="R29" i="4" s="1"/>
  <c r="V29" i="4"/>
  <c r="B27" i="2"/>
  <c r="O28" i="4" l="1"/>
  <c r="O42" i="4" s="1"/>
  <c r="R42" i="4"/>
  <c r="V42" i="4"/>
  <c r="B53" i="4" s="1"/>
  <c r="Q42" i="4"/>
  <c r="H23" i="2" l="1"/>
  <c r="I19" i="2" l="1"/>
  <c r="I14" i="2"/>
  <c r="I10" i="2"/>
  <c r="I18" i="2"/>
  <c r="I11" i="2"/>
  <c r="I20" i="2"/>
  <c r="I12" i="2"/>
  <c r="I21" i="2"/>
  <c r="I13" i="2"/>
  <c r="I15" i="2"/>
  <c r="I8" i="2"/>
  <c r="I16" i="2"/>
  <c r="I17" i="2"/>
  <c r="I22" i="2"/>
  <c r="I9" i="2"/>
  <c r="B29" i="2" l="1"/>
  <c r="B47" i="4" l="1"/>
  <c r="B48" i="4" s="1"/>
  <c r="B51" i="4" s="1"/>
  <c r="B30" i="2"/>
  <c r="B49" i="4" l="1"/>
  <c r="B52" i="4" s="1"/>
  <c r="B32" i="5"/>
  <c r="B45" i="4"/>
  <c r="B33" i="5"/>
  <c r="B50" i="4" l="1"/>
  <c r="B31" i="5"/>
  <c r="B34" i="5"/>
  <c r="B37" i="5" s="1"/>
  <c r="B35" i="5" s="1"/>
  <c r="B38" i="5" s="1"/>
  <c r="B36" i="5" l="1"/>
</calcChain>
</file>

<file path=xl/sharedStrings.xml><?xml version="1.0" encoding="utf-8"?>
<sst xmlns="http://schemas.openxmlformats.org/spreadsheetml/2006/main" count="1028" uniqueCount="895">
  <si>
    <t>Oplysninger om ansøger</t>
  </si>
  <si>
    <t>Virksomhedsnavn:</t>
  </si>
  <si>
    <t>CVR-nummer:</t>
  </si>
  <si>
    <t>Adresse:</t>
  </si>
  <si>
    <t>Postnummer:</t>
  </si>
  <si>
    <t>By:</t>
  </si>
  <si>
    <t>Branchekode:</t>
  </si>
  <si>
    <t>Branchenavn:</t>
  </si>
  <si>
    <t>Virksomhedens kontaktperson</t>
  </si>
  <si>
    <t>Navn:</t>
  </si>
  <si>
    <t>E-mail:</t>
  </si>
  <si>
    <t>Direkte telefon:</t>
  </si>
  <si>
    <t xml:space="preserve">Øvrige oplysninger </t>
  </si>
  <si>
    <t>Virksomhedsstørrelse:</t>
  </si>
  <si>
    <t>Lille</t>
  </si>
  <si>
    <t>Mellem</t>
  </si>
  <si>
    <t>Stor</t>
  </si>
  <si>
    <t>Virksomhedsbeskrivelse</t>
  </si>
  <si>
    <t>Oplysninger om energispareprojektet</t>
  </si>
  <si>
    <t>Projekttitel: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</si>
  <si>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</si>
  <si>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</si>
  <si>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</si>
  <si>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</si>
  <si>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</si>
  <si>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</si>
  <si>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</si>
  <si>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</si>
  <si>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</si>
  <si>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</si>
  <si>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</si>
  <si>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</si>
  <si>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</si>
  <si>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</si>
  <si>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</si>
  <si>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Kategori af tiltag</t>
  </si>
  <si>
    <t>SUM</t>
  </si>
  <si>
    <t>Levetider</t>
  </si>
  <si>
    <t>Levetid</t>
  </si>
  <si>
    <t xml:space="preserve">1.1. Optimering af styring og regulering af procesanlæg </t>
  </si>
  <si>
    <t>1.2. Ombygning/optimering af procesanlæg</t>
  </si>
  <si>
    <t xml:space="preserve">2.1. Optimering af styring og regulering af forsyningsanlæg </t>
  </si>
  <si>
    <t xml:space="preserve">2.2. Ombygning/optimering af forsyningsanlæg </t>
  </si>
  <si>
    <t xml:space="preserve">2.3. Udskiftning af forsyningsanlæg </t>
  </si>
  <si>
    <t>Slutanvendelse</t>
  </si>
  <si>
    <t>Procesenergi</t>
  </si>
  <si>
    <t>Ikke procesenergi</t>
  </si>
  <si>
    <t>Energitype</t>
  </si>
  <si>
    <t>Elektricitet</t>
  </si>
  <si>
    <t>Naturgas</t>
  </si>
  <si>
    <t>Fjernvarme</t>
  </si>
  <si>
    <t>Motorbenzin</t>
  </si>
  <si>
    <t>Petroleum</t>
  </si>
  <si>
    <t>Gas-/dieselolie</t>
  </si>
  <si>
    <t>Fuelolie</t>
  </si>
  <si>
    <t>LPG</t>
  </si>
  <si>
    <t>Petroleumskoks</t>
  </si>
  <si>
    <t>Stenkul</t>
  </si>
  <si>
    <t>Koks</t>
  </si>
  <si>
    <t>Halm</t>
  </si>
  <si>
    <t>Skovflis</t>
  </si>
  <si>
    <t>Træpiller</t>
  </si>
  <si>
    <t>Træaffald</t>
  </si>
  <si>
    <t>Affald</t>
  </si>
  <si>
    <t xml:space="preserve">3.1 Optimering af energiforbrugende apparater </t>
  </si>
  <si>
    <t xml:space="preserve">3.2. Udskiftning af energiforbrugende apparater </t>
  </si>
  <si>
    <t xml:space="preserve">4.1. Optimering af belysning og HVAC </t>
  </si>
  <si>
    <t xml:space="preserve">4.2. Udskiftning af belysning og HVAC </t>
  </si>
  <si>
    <t xml:space="preserve">4.3. Optimering af klimaskærm </t>
  </si>
  <si>
    <t xml:space="preserve">5.1. Optimering af transport </t>
  </si>
  <si>
    <t xml:space="preserve">5.2. Udskiftning af transport </t>
  </si>
  <si>
    <t xml:space="preserve">1.3. Udskiftning af procesanlæg </t>
  </si>
  <si>
    <t>Overordnet beskrivelse af energispareprojektet</t>
  </si>
  <si>
    <t>Ja/Nej</t>
  </si>
  <si>
    <t>Ja</t>
  </si>
  <si>
    <t>Nej</t>
  </si>
  <si>
    <t>Tidsplan</t>
  </si>
  <si>
    <t>Forventet startdato:</t>
  </si>
  <si>
    <t>Forventet slutdato:</t>
  </si>
  <si>
    <t>Øvrige oplysninger</t>
  </si>
  <si>
    <t xml:space="preserve">Afholder virksomheden udgifterne til gennemførelsen af projektet? </t>
  </si>
  <si>
    <t xml:space="preserve">Ejer virksomheden de omfattede anlæg og indretninger? </t>
  </si>
  <si>
    <t xml:space="preserve">Driver eller bruger virksomheden de omfattede anlæg og indretninger? </t>
  </si>
  <si>
    <t>Beskrivelse af før-situationen</t>
  </si>
  <si>
    <t>Beskrivelse af efter-situationen</t>
  </si>
  <si>
    <t>P-enhedes nummer</t>
  </si>
  <si>
    <t>[-]</t>
  </si>
  <si>
    <t>Teknologi</t>
  </si>
  <si>
    <t>Før</t>
  </si>
  <si>
    <t>Efter</t>
  </si>
  <si>
    <t>CO2 emissionsfaktor</t>
  </si>
  <si>
    <t>[t CO2/MWh]</t>
  </si>
  <si>
    <t>[År]</t>
  </si>
  <si>
    <t>[Ja/Nej]</t>
  </si>
  <si>
    <t>[MWh]</t>
  </si>
  <si>
    <t>Energibesparelse over levetiden</t>
  </si>
  <si>
    <t>[t CO2]</t>
  </si>
  <si>
    <t>Energipris</t>
  </si>
  <si>
    <t>[øre/kWh]</t>
  </si>
  <si>
    <t>Anslået investering</t>
  </si>
  <si>
    <t>[kr.]</t>
  </si>
  <si>
    <t>Årlig økonomisk besparelse</t>
  </si>
  <si>
    <t>Teknologier</t>
  </si>
  <si>
    <t>Inddampning</t>
  </si>
  <si>
    <t>Tørring</t>
  </si>
  <si>
    <t>Brænding/sitring</t>
  </si>
  <si>
    <t>Smeltning/støbning</t>
  </si>
  <si>
    <t>Destillation/raffinering</t>
  </si>
  <si>
    <t>Opvarmning/kogning</t>
  </si>
  <si>
    <t>Pakkelinjer</t>
  </si>
  <si>
    <t>Findeling</t>
  </si>
  <si>
    <t>Mekanisk bearbejdning</t>
  </si>
  <si>
    <t>Anden proces</t>
  </si>
  <si>
    <t>Rumopvarmning</t>
  </si>
  <si>
    <t>Komfortkøl</t>
  </si>
  <si>
    <t>Rumventilation</t>
  </si>
  <si>
    <t>Hydraulikanlæg</t>
  </si>
  <si>
    <t>Dampanlæg/Kedler</t>
  </si>
  <si>
    <t>Køle-/fryseanlæg</t>
  </si>
  <si>
    <t>Procesventilation</t>
  </si>
  <si>
    <t>Proces-/brugsvandsanlæg</t>
  </si>
  <si>
    <t>Trykluftanlæg</t>
  </si>
  <si>
    <t>Vakuumanlæg</t>
  </si>
  <si>
    <t>Pumpning</t>
  </si>
  <si>
    <t>Anden forsyning og service</t>
  </si>
  <si>
    <t>Energistyrings/reguleringsudstyr</t>
  </si>
  <si>
    <t>Energiforbrugende apparater</t>
  </si>
  <si>
    <t>Klimaskærm</t>
  </si>
  <si>
    <t>Intern transport</t>
  </si>
  <si>
    <t>Andet</t>
  </si>
  <si>
    <t>CO2</t>
  </si>
  <si>
    <t>Priser</t>
  </si>
  <si>
    <t>Hvis nej, redegør for ejerforholdet</t>
  </si>
  <si>
    <t>Udregning af støttebeløb</t>
  </si>
  <si>
    <t>Branchekoder</t>
  </si>
  <si>
    <t>Branchenavn</t>
  </si>
  <si>
    <t>Dyrkning af korn (undtagen ris), bælgfrugter og olieholdige frø</t>
  </si>
  <si>
    <t>Dyrkning af ris</t>
  </si>
  <si>
    <t>Dyrkning af grøntsager og meloner, rødder og rodknolde</t>
  </si>
  <si>
    <t>Dyrkning af sukkerrør</t>
  </si>
  <si>
    <t>Dyrkning af tobak</t>
  </si>
  <si>
    <t>Dyrkning af tekstilplanter</t>
  </si>
  <si>
    <t>Dyrkning af andre etårige afgrøder</t>
  </si>
  <si>
    <t>Dyrkning af druer</t>
  </si>
  <si>
    <t>Dyrkning af tropiske og subtropiske frugter</t>
  </si>
  <si>
    <t>Dyrkning af citrusfrugter</t>
  </si>
  <si>
    <t>Dyrkning af kernefrugter og stenfrugter</t>
  </si>
  <si>
    <t>Dyrkning af andre træfrugter, bær og nødder</t>
  </si>
  <si>
    <t>Dyrkning af olieholdige frugter</t>
  </si>
  <si>
    <t>Dyrkning af planter til fremstilling af drikkevarer</t>
  </si>
  <si>
    <t>Dyrkning af krydderiplanter, aromaplanter og lægeplanter</t>
  </si>
  <si>
    <t>Dyrkning af andre flerårige afgrøder</t>
  </si>
  <si>
    <t>Planteformering</t>
  </si>
  <si>
    <t>Avl af malkekvæg</t>
  </si>
  <si>
    <t>Avl af andet kvæg og bøfler</t>
  </si>
  <si>
    <t>Avl af heste og dyr af hestefamilien</t>
  </si>
  <si>
    <t>Avl af kameler og dyr af kamelfamilien</t>
  </si>
  <si>
    <t>Avl af får og geder</t>
  </si>
  <si>
    <t>Avl af smågrise</t>
  </si>
  <si>
    <t>Produktion af slagtesvin</t>
  </si>
  <si>
    <t>Fjerkræavl</t>
  </si>
  <si>
    <t>Kenneler</t>
  </si>
  <si>
    <t>Avl af pelsdyr mv.</t>
  </si>
  <si>
    <t>Blandet drift</t>
  </si>
  <si>
    <t>Serviceydelser i forbindelse med planteavl</t>
  </si>
  <si>
    <t>Serviceydelser i forbindelse med husdyravl</t>
  </si>
  <si>
    <t>Forarbejdning af afgrøder efter høst</t>
  </si>
  <si>
    <t>Forarbejdning af frø/sædekorn til udsæd</t>
  </si>
  <si>
    <t>Jagt, fældefangst og serviceydelser i forbindelse hermed</t>
  </si>
  <si>
    <t>Dyrkning af træer og andre skovbrugsaktiviteter</t>
  </si>
  <si>
    <t>Skovning</t>
  </si>
  <si>
    <t>Indsamling af vildtvoksende forstmateriale undtagen træer</t>
  </si>
  <si>
    <t>Serviceydelser til skovbrug</t>
  </si>
  <si>
    <t>Havfiskeri</t>
  </si>
  <si>
    <t>Ferskvandsfiskeri</t>
  </si>
  <si>
    <t>Havbrug</t>
  </si>
  <si>
    <t>Ferskvandsbrug</t>
  </si>
  <si>
    <t>Brydning af jernmalm</t>
  </si>
  <si>
    <t>Brydning af uran- og thoriummalme</t>
  </si>
  <si>
    <t>Brydning af andre ikke-jernholdige metalmalme</t>
  </si>
  <si>
    <t>Brydning af pynte- og bygningssten, kalksten, gips, kridt og skifer</t>
  </si>
  <si>
    <t>Grus- og sandgravning; indvinding af ler og kaolin</t>
  </si>
  <si>
    <t>Indvinding af mineraler til fremstilling af kemiske produkter og gødningsstoffer</t>
  </si>
  <si>
    <t>Indvinding og agglomerering af tørv</t>
  </si>
  <si>
    <t>Saltindvinding</t>
  </si>
  <si>
    <t>Anden råstofindvinding i.a.n.</t>
  </si>
  <si>
    <t>Serviceydelser i forbindelse med anden råstofindvinding</t>
  </si>
  <si>
    <t>Forarbejdning af svinekød</t>
  </si>
  <si>
    <t>Forarbejdning af andet kød</t>
  </si>
  <si>
    <t>Forarbejdning og konservering af fjerkrækød</t>
  </si>
  <si>
    <t>Produktion af kød- og fjerkrækødprodukter</t>
  </si>
  <si>
    <t>Fremstilling af fiskemel</t>
  </si>
  <si>
    <t>Forarbejdning og konservering af fisk, krebsdyr og bløddyr, undtagen fiskemel</t>
  </si>
  <si>
    <t>Forarbejdning og konservering af kartofler</t>
  </si>
  <si>
    <t>Fremstilling af frugt- og grøntsagssaft</t>
  </si>
  <si>
    <t>Anden forarbejdning og konservering af frugt og grøntsager</t>
  </si>
  <si>
    <t>Fremstilling af olier og fedtstoffer</t>
  </si>
  <si>
    <t>Fremstilling af margarine o.l. spiselige fedtstoffer</t>
  </si>
  <si>
    <t>Mejerier samt ostefremstilling</t>
  </si>
  <si>
    <t>Fremstilling af konsumis</t>
  </si>
  <si>
    <t>Fremstilling af mølleriprodukter</t>
  </si>
  <si>
    <t>Fremstilling af stivelse og stivelsesprodukter</t>
  </si>
  <si>
    <t>Industriel fremstilling af brød; kager mv.</t>
  </si>
  <si>
    <t>Fremstilling af friske bageriprodukter</t>
  </si>
  <si>
    <t>Fremstilling af tvebakker og kiks; fremstilling af konserverede kager, tærter mv.</t>
  </si>
  <si>
    <t>Fremstilling af makaroni, nudler, couscous og lignende dejvarer</t>
  </si>
  <si>
    <t>Fremstilling af sukker</t>
  </si>
  <si>
    <t>Fremstilling af kakao, chokolade og sukkervarer</t>
  </si>
  <si>
    <t>Forarbejdning af te og kaffe</t>
  </si>
  <si>
    <t>Fremstilling af smagspræparater og krydderier</t>
  </si>
  <si>
    <t>Fremstilling af færdigretter</t>
  </si>
  <si>
    <t>Fremstilling af homogeniserede produkter og diætmad</t>
  </si>
  <si>
    <t>Fremstilling af andre fødevarer i.a.n.</t>
  </si>
  <si>
    <t>Fremstilling af færdige foderblandinger til landbrugsdyr</t>
  </si>
  <si>
    <t>Fremstilling af færdige foderblandinger til kæledyr</t>
  </si>
  <si>
    <t>Destillation, rektifikation og blanding af alkohol</t>
  </si>
  <si>
    <t>Fremstilling af vin af druer</t>
  </si>
  <si>
    <t>Fremstilling af cider og anden frugtvin</t>
  </si>
  <si>
    <t>Fremstilling af andre ikke-destillerede gærede drikkevarer</t>
  </si>
  <si>
    <t>Fremstilling af øl</t>
  </si>
  <si>
    <t>Fremstilling af malt</t>
  </si>
  <si>
    <t>Fremstilling af læskedrikke; fremstilling af mineralvand og andet vand på flaske</t>
  </si>
  <si>
    <t>Fremstilling af tobaksprodukter</t>
  </si>
  <si>
    <t>Forbehandling og spinding af tekstilfibre</t>
  </si>
  <si>
    <t>Vævning af tekstiler</t>
  </si>
  <si>
    <t>Efterbehandling af tekstiler</t>
  </si>
  <si>
    <t>Fremstilling af trikotagestoffer</t>
  </si>
  <si>
    <t>Fremstilling af boligtekstiler</t>
  </si>
  <si>
    <t>Fremstilling af færdige tekstilvarer undtagen boligtekstiler og beklædningsartikler</t>
  </si>
  <si>
    <t>Fremstilling af tæpper</t>
  </si>
  <si>
    <t>Fremstilling af reb, tovværk, sejlgarn og netstoffer</t>
  </si>
  <si>
    <t>Fremstilling af fiberdug og varer af fiberdug undtagen beklædningsartikler</t>
  </si>
  <si>
    <t>Fremstilling af andre tekniske og industrielle tekstiler</t>
  </si>
  <si>
    <t>Fremstilling af andre tekstiler i.a.n.</t>
  </si>
  <si>
    <t>Fremstilling af beklædningsartikler af læder</t>
  </si>
  <si>
    <t>Fremstilling af arbejdsbeklædning</t>
  </si>
  <si>
    <t>Fremstilling af anden yderbeklædning</t>
  </si>
  <si>
    <t>Fremstilling af underbeklædning</t>
  </si>
  <si>
    <t>Fremstilling af andre beklædningsartikler samt tilbehør</t>
  </si>
  <si>
    <t>Fremstilling af varer af pelsskind</t>
  </si>
  <si>
    <t>Fremstilling af strikkede og hæklede strømpevarer</t>
  </si>
  <si>
    <t>Fremstilling af andre strikkede og hæklede beklædningsartikler</t>
  </si>
  <si>
    <t>Garvning og beredning af læder; beredning og farvning af pelsskind</t>
  </si>
  <si>
    <t>Fremstilling af tasker, kufferter, sadelmagervarer mv.</t>
  </si>
  <si>
    <t>Fremstilling af fodtøj</t>
  </si>
  <si>
    <t>Udsavning og høvling af træ</t>
  </si>
  <si>
    <t>Fremstilling af finerplader og træbaserede plader</t>
  </si>
  <si>
    <t>Fremstilling af sammensatte parketstave</t>
  </si>
  <si>
    <t>Fremstilling af bygningstømmer og snedkeriartikler i øvrigt</t>
  </si>
  <si>
    <t>Fremstilling af træemballage</t>
  </si>
  <si>
    <t>Fremstilling af andre træprodukter; fremstilling af varer af kork, strå og flettematerialer</t>
  </si>
  <si>
    <t>Fremstilling af papirmasse</t>
  </si>
  <si>
    <t>Fremstilling af papir og pap</t>
  </si>
  <si>
    <t>Fremstilling af bølgepap og pap og emballage af papir og pap</t>
  </si>
  <si>
    <t>Fremstilling af husholdningsartikler og hygiejneartikler samt toiletartikler af papir og pap</t>
  </si>
  <si>
    <t>Fremstilling af kontorartikler af papir</t>
  </si>
  <si>
    <t>Fremstilling af tapet</t>
  </si>
  <si>
    <t>Fremstilling af andre papir- og papvarer</t>
  </si>
  <si>
    <t>Trykning af dagblade</t>
  </si>
  <si>
    <t>Anden trykning</t>
  </si>
  <si>
    <t>Prepress- og premedia-arbejde</t>
  </si>
  <si>
    <t>Bogbinding og lignende serviceydelser</t>
  </si>
  <si>
    <t>Reproduktion af indspillede medier</t>
  </si>
  <si>
    <t>Fremstilling af industrigasser</t>
  </si>
  <si>
    <t>Fremstilling af farvestoffer og pigmenter</t>
  </si>
  <si>
    <t>Fremstilling af andre uorganiske basiskemikalier</t>
  </si>
  <si>
    <t>Fremstilling af andre organiske basiskemikalier</t>
  </si>
  <si>
    <t>Fremstilling af gødningsstoffer og nitrogenprodukter</t>
  </si>
  <si>
    <t>Fremstilling af plast i ubearbejdet form</t>
  </si>
  <si>
    <t>Fremstilling af syntetisk gummi i ubearbejdet form</t>
  </si>
  <si>
    <t>Fremstilling af pesticider og andre agrokemiske produkter</t>
  </si>
  <si>
    <t>Fremstilling af maling, lak og lignende overfladebehandlingsmidler, trykfarver samt tætningsmaterialer</t>
  </si>
  <si>
    <t>Fremstilling af sæbe, rengørings- og rensemidler samt poleremidler</t>
  </si>
  <si>
    <t>Fremstilling af parfume, hårshampoo, tandpasta mv.</t>
  </si>
  <si>
    <t>Fremstilling af sprængstoffer</t>
  </si>
  <si>
    <t>Fremstilling af lim</t>
  </si>
  <si>
    <t>Fremstilling af æteriske olier</t>
  </si>
  <si>
    <t>Fremstilling af andre kemiske produkter i.a.n.</t>
  </si>
  <si>
    <t>Fremstilling af kemofibre</t>
  </si>
  <si>
    <t>Fremstilling af farmaceutiske råvarer</t>
  </si>
  <si>
    <t>Fremstilling af farmaceutiske præparater</t>
  </si>
  <si>
    <t>Fremstilling af gummidæk og gummislanger; vulkanisering af dæk</t>
  </si>
  <si>
    <t>Fremstilling af andre gummiprodukter</t>
  </si>
  <si>
    <t>Fremstilling af plader, ark, rør og slanger samt profiler af plast</t>
  </si>
  <si>
    <t>Fremstilling af plastemballage</t>
  </si>
  <si>
    <t>Fremstilling af bygningsartikler af plast</t>
  </si>
  <si>
    <t>Fremstilling af andre plastprodukter</t>
  </si>
  <si>
    <t>Fremstilling af planglas</t>
  </si>
  <si>
    <t>Formning og forarbejdning af planglas</t>
  </si>
  <si>
    <t>Fremstilling af flasker, drikkeglas mv.</t>
  </si>
  <si>
    <t>Fremstilling af glasfiber</t>
  </si>
  <si>
    <t>Fremstilling og bearbejdning af andet glas (herunder teknisk glas)</t>
  </si>
  <si>
    <t>Fremstilling af ildfaste produkter</t>
  </si>
  <si>
    <t>Fremstilling af keramiske teglsten og gulvfliser</t>
  </si>
  <si>
    <t>Fremstilling af mursten, teglsten og byggematerialer af brændt ler</t>
  </si>
  <si>
    <t>Fremstilling af keramiske husholdningsartikler og pyntegenstande</t>
  </si>
  <si>
    <t>Fremstilling af keramiske sanitetsartikler</t>
  </si>
  <si>
    <t>Fremstilling af keramiske isolatorer og isoleringsdele</t>
  </si>
  <si>
    <t>Fremstilling af andre keramiske produkter til teknisk brug</t>
  </si>
  <si>
    <t>Fremstilling af andre keramiske produkter</t>
  </si>
  <si>
    <t>Fremstilling af cement</t>
  </si>
  <si>
    <t>Fremstilling af kalk og gips</t>
  </si>
  <si>
    <t>Fremstilling af byggematerialer af beton</t>
  </si>
  <si>
    <t>Fremstilling af byggematerialer af gips</t>
  </si>
  <si>
    <t>Fremstilling af færdigblandet beton</t>
  </si>
  <si>
    <t>Fremstilling af mørtel</t>
  </si>
  <si>
    <t>Fremstilling af fibercement</t>
  </si>
  <si>
    <t>Fremstilling af andre beton-, gips- og cementprodukter</t>
  </si>
  <si>
    <t>Tilhugning, tilskæring og færdigbearbejdning af sten</t>
  </si>
  <si>
    <t>Fremstilling af slibemidler</t>
  </si>
  <si>
    <t>Fremstilling af asfalt og tagpap</t>
  </si>
  <si>
    <t>Fremstilling af andre ikke-metalholdige mineralske produkter i.a.n.</t>
  </si>
  <si>
    <t>Fremstilling af råjern og råstål samt jernlegeringer</t>
  </si>
  <si>
    <t>Fremstilling af rør og hule profiler og tilhørende fittings af stål</t>
  </si>
  <si>
    <t>Fremstilling af stænger ved koldtrækning</t>
  </si>
  <si>
    <t>Fremstilling af stålbånd ved koldvalsning</t>
  </si>
  <si>
    <t>Koldbehandling</t>
  </si>
  <si>
    <t>Fremstilling af tråd ved koldtrækning</t>
  </si>
  <si>
    <t>Fremstilling af ædelmetaller</t>
  </si>
  <si>
    <t>Fremstilling af aluminium</t>
  </si>
  <si>
    <t>Fremstilling af bly, zink og tin</t>
  </si>
  <si>
    <t>Fremstilling af kobber</t>
  </si>
  <si>
    <t>Anden fremstilling af ikke-jernholdige metaller</t>
  </si>
  <si>
    <t>Oparbejdning af nukleart brændsel</t>
  </si>
  <si>
    <t>Støbning af jernprodukter</t>
  </si>
  <si>
    <t>Støbning af stålprodukter</t>
  </si>
  <si>
    <t>Støbning af letmetalprodukter</t>
  </si>
  <si>
    <t>Støbning af andre ikke-jernholdige metalprodukter</t>
  </si>
  <si>
    <t>Fremstilling af metalkonstruktioner og dele heraf</t>
  </si>
  <si>
    <t>Fremstilling af døre og vinduer af metal</t>
  </si>
  <si>
    <t>Fremstilling af radiatorer og kedler til centralvarmeanlæg</t>
  </si>
  <si>
    <t>Fremstilling af andre tanke og beholdere af metal</t>
  </si>
  <si>
    <t>Fremstilling af dampkedler undtagen centralvarmekedler</t>
  </si>
  <si>
    <t>Fremstilling af våben og ammunition</t>
  </si>
  <si>
    <t>Smedning, presning, sænksmedning og valsning af metal; pulvermetallurgi</t>
  </si>
  <si>
    <t>Overfladebehandling af metal</t>
  </si>
  <si>
    <t>Maskinforarbejdning</t>
  </si>
  <si>
    <t>Fremstilling af bestik, skære- og klipperedskaber</t>
  </si>
  <si>
    <t>Fremstilling af låse og hængsler</t>
  </si>
  <si>
    <t>Fremstilling af håndværktøj</t>
  </si>
  <si>
    <t>Fremstilling af metaltønder og lignende beholdere</t>
  </si>
  <si>
    <t>Fremstilling af letmetalemballage</t>
  </si>
  <si>
    <t>Fremstilling af trådvarer, kæder og fjedre</t>
  </si>
  <si>
    <t>Fremstilling af lukkeanordninger, bolte, skruer og møtrikker</t>
  </si>
  <si>
    <t>Fremstilling af andre færdige metalprodukter i.a.n.</t>
  </si>
  <si>
    <t>Fremstilling af elektroniske komponenter og plader</t>
  </si>
  <si>
    <t>Fremstilling af printplader o.l.</t>
  </si>
  <si>
    <t>Fremstilling af computere og ydre enheder</t>
  </si>
  <si>
    <t>Fremstilling af kommunikationsudstyr</t>
  </si>
  <si>
    <t>Fremstilling af elektronik til husholdninger</t>
  </si>
  <si>
    <t>Fremstilling af udstyr til måling, afprøvning, navigation og kontrol</t>
  </si>
  <si>
    <t>Fremstilling af ure</t>
  </si>
  <si>
    <t>Fremstilling af høreapparater og dele hertil</t>
  </si>
  <si>
    <t>Fremstilling af bestrålingsudstyr og elektromedicinsk og elektroterapeutisk udstyr</t>
  </si>
  <si>
    <t>Fremstilling af optiske instrumenter og fotografisk udstyr</t>
  </si>
  <si>
    <t>Fremstilling af magnetiske og optiske media</t>
  </si>
  <si>
    <t>Fremstilling af elektriske motorer, generatorer og transformere</t>
  </si>
  <si>
    <t>Fremstilling af elektriske fordelings- og kontrolapparater</t>
  </si>
  <si>
    <t>Fremstilling af batterier og akkumulatorer</t>
  </si>
  <si>
    <t>Fremstilling af lyslederkabler</t>
  </si>
  <si>
    <t>Fremstilling af andre elektroniske og elektriske ledninger og kabler</t>
  </si>
  <si>
    <t>Fremstilling af tilbehør til ledninger og kabler</t>
  </si>
  <si>
    <t>Fremstilling af elektriske belysningsartikler</t>
  </si>
  <si>
    <t>Fremstilling af elektriske husholdningsapparater</t>
  </si>
  <si>
    <t>Fremstilling af ikke-elektriske husholdningsapparater</t>
  </si>
  <si>
    <t>Fremstilling af andet elektrisk udstyr</t>
  </si>
  <si>
    <t>Fremstilling af vindmøller og dele hertil</t>
  </si>
  <si>
    <t>Fremstilling af motorer og turbiner undtagen motorer til vindmøller, flyvemaskiner, motorkøretøjer og knallerter</t>
  </si>
  <si>
    <t>Fremstilling af hydraulisk udstyr</t>
  </si>
  <si>
    <t>Fremstilling af andre pumper og kompressorer</t>
  </si>
  <si>
    <t>Fremstilling af andre haner og ventiler</t>
  </si>
  <si>
    <t>Fremstilling af lejer, tandhjul, tandhjulsudvekslinger og drivelementer</t>
  </si>
  <si>
    <t>Fremstilling af ovne, ildsteder og fyringsaggregater</t>
  </si>
  <si>
    <t>Fremstilling af løfte- og håndteringsudstyr</t>
  </si>
  <si>
    <t>Fremstilling af kontormaskiner og -udstyr (undtagen computere og ydre enheder)</t>
  </si>
  <si>
    <t>Fremstilling af motordrevet håndværktøj</t>
  </si>
  <si>
    <t>Fremstilling af køle- og ventilationsanlæg (til industriel brug)</t>
  </si>
  <si>
    <t>Fremstilling af andre maskiner til generelle formål i.a.n.</t>
  </si>
  <si>
    <t>Fremstilling af landbrugs- og skovbrugsmaskiner</t>
  </si>
  <si>
    <t>Fremstilling af metalforarbejdende værktøjsmaskiner</t>
  </si>
  <si>
    <t>Fremstilling af andre værktøjsmaskiner</t>
  </si>
  <si>
    <t>Fremstilling af maskiner til metallurgi</t>
  </si>
  <si>
    <t>Fremstilling af maskiner til råstofindvindingsindustrien samt bygge og anlæg</t>
  </si>
  <si>
    <t>Fremstilling af maskiner til føde-, drikke- og tobaksvareindustrien</t>
  </si>
  <si>
    <t>Fremstilling af maskiner til produktion af tekstiler, beklædningsartikler og læder</t>
  </si>
  <si>
    <t>Fremstilling af maskiner til produktion af papir og pap</t>
  </si>
  <si>
    <t>Fremstilling af maskiner til produktion af plast og gummi</t>
  </si>
  <si>
    <t>Fremstilling af øvrige maskiner til specielle formål i.a.n.</t>
  </si>
  <si>
    <t>Fremstilling af motorkøretøjer</t>
  </si>
  <si>
    <t>Fremstilling af karosserier til motorkøretøjer; fremstilling af påhængsvogne og sættevogne</t>
  </si>
  <si>
    <t>Fremstilling af elektrisk og elektronisk udstyr til motorkøretøjer</t>
  </si>
  <si>
    <t>Fremstilling af andre dele og tilbehør til motorkøretøjer</t>
  </si>
  <si>
    <t>Bygning af skibe og flydende materiel</t>
  </si>
  <si>
    <t>Bygning af både til fritid og sport</t>
  </si>
  <si>
    <t>Fremstilling af lokomotiver og andet rullende materiel til jernbaner og sporveje</t>
  </si>
  <si>
    <t>Fremstilling af luft- og rumfartøjer o.l.</t>
  </si>
  <si>
    <t>Fremstilling af militære kampkøretøjer</t>
  </si>
  <si>
    <t>Fremstilling af motorcykler</t>
  </si>
  <si>
    <t>Fremstilling af cykler og invalidekøretøjer</t>
  </si>
  <si>
    <t>Fremstilling af andre transportmidler i.a.n.</t>
  </si>
  <si>
    <t>Fremstilling af kontor- og butiksmøbler</t>
  </si>
  <si>
    <t>Fremstilling af køkkenmøbler</t>
  </si>
  <si>
    <t>Fremstilling af madrasser</t>
  </si>
  <si>
    <t>Fremstilling af andre møbler</t>
  </si>
  <si>
    <t>Prægning af mønter</t>
  </si>
  <si>
    <t>Fremstilling af smykker i ædle metaller og relaterede produkter</t>
  </si>
  <si>
    <t>Fremstilling af bijouteri og lignende varer</t>
  </si>
  <si>
    <t>Fremstilling af musikinstrumenter</t>
  </si>
  <si>
    <t>Fremstilling af sportsudstyr</t>
  </si>
  <si>
    <t>Fremstilling af spil og legetøj</t>
  </si>
  <si>
    <t>Fremstilling af medicinske og dentale instrumenter samt udstyr hertil</t>
  </si>
  <si>
    <t>Fremstilling af koste og børster</t>
  </si>
  <si>
    <t>Anden fremstillingsvirksomhed i.a.n.</t>
  </si>
  <si>
    <t>Reparation af jern- og metalvarer</t>
  </si>
  <si>
    <t>Reparation af maskiner</t>
  </si>
  <si>
    <t>Reparation af elektronisk og optisk udstyr</t>
  </si>
  <si>
    <t>Reparation af elektrisk udstyr</t>
  </si>
  <si>
    <t>Reparation og vedligeholdelse af skibe og både</t>
  </si>
  <si>
    <t>Reparation og vedligeholdelse af luft- og rumfartøjer</t>
  </si>
  <si>
    <t>Reparation og vedligeholdelse af andre transportmidler</t>
  </si>
  <si>
    <t>Reparation af andet udstyr</t>
  </si>
  <si>
    <t>Installation af industrimaskiner og -udstyr</t>
  </si>
  <si>
    <t>Vandforsyning</t>
  </si>
  <si>
    <t>Opsamling og behandling af spildevand</t>
  </si>
  <si>
    <t>Indsamling af ikke-farligt affald</t>
  </si>
  <si>
    <t>Indsamling af farligt affald</t>
  </si>
  <si>
    <t>Behandling og bortskaffelse af ikke-farligt affald</t>
  </si>
  <si>
    <t>Behandling og bortskaffelse af farligt affald</t>
  </si>
  <si>
    <t>Demontering af udtjente køretøjer, skibe, maskiner mv.</t>
  </si>
  <si>
    <t>Genbrug af sorterede materialer</t>
  </si>
  <si>
    <t>Rensning af jord og grundvand og anden form for forureningsbekæmpelse</t>
  </si>
  <si>
    <t>Opførelse af bygninger</t>
  </si>
  <si>
    <t>Gennemførelse af byggeprojekter</t>
  </si>
  <si>
    <t>Anlæg af veje og motorveje</t>
  </si>
  <si>
    <t>Anlæg af jernbaner og undergrundsbaner</t>
  </si>
  <si>
    <t>Anlæg af broer og tunneller</t>
  </si>
  <si>
    <t>Anlæg af ledningsnet til væsker</t>
  </si>
  <si>
    <t>Anlæg af ledningsnet til elektricitet og kommunikation</t>
  </si>
  <si>
    <t>Anlæg af vandveje, havne, diger og dæmninger</t>
  </si>
  <si>
    <t>Anden anlægsvirksomhed i.a.n.</t>
  </si>
  <si>
    <t>Nedrivning</t>
  </si>
  <si>
    <t>Forberedende byggepladsarbejder</t>
  </si>
  <si>
    <t>Funderingsundersøgelser</t>
  </si>
  <si>
    <t>El-installation</t>
  </si>
  <si>
    <t>VVS- og blikkenslagerforretninger</t>
  </si>
  <si>
    <t>Anden bygningsinstallationsvirksomhed</t>
  </si>
  <si>
    <t>Stukkatørvirksomhed</t>
  </si>
  <si>
    <t>Tømrer- og bygningssnedkervirksomhed</t>
  </si>
  <si>
    <t>Udførelse af gulvbelægninger og vægbeklædning</t>
  </si>
  <si>
    <t>Malerforretninger</t>
  </si>
  <si>
    <t>Glarmestervirksomhed</t>
  </si>
  <si>
    <t>Anden bygningsfærdiggørelse</t>
  </si>
  <si>
    <t>Tagdækningsvirksomhed</t>
  </si>
  <si>
    <t>Murere</t>
  </si>
  <si>
    <t>Anden bygge- og anlægsvirksomhed, som kræver specialisering</t>
  </si>
  <si>
    <t>Engroshandel med personbiler, varebiler og minibusser</t>
  </si>
  <si>
    <t>Detailhandel med personbiler, varebiler og minibusser</t>
  </si>
  <si>
    <t>Engros- og detailhandel med campingkøretøjer, små trailere mv.</t>
  </si>
  <si>
    <t>Engros- og detailhandel med lastbiler og påhængsvogne mv.</t>
  </si>
  <si>
    <t>Autoreparationsværksteder mv.</t>
  </si>
  <si>
    <t>Karosseriværksteder og autolakererier</t>
  </si>
  <si>
    <t>Undervognsbehandling</t>
  </si>
  <si>
    <t>Dækservice</t>
  </si>
  <si>
    <t>Engroshandel med reservedele og tilbehør til motorkøretøjer</t>
  </si>
  <si>
    <t>Detailhandel med reservedele og tilbehør til motorkøretøjer</t>
  </si>
  <si>
    <t>Salg, vedligeholdelse og reparation af motorcykler og reservedele og tilbehør hertil</t>
  </si>
  <si>
    <t>Agenturhandel med landbrugsråvarer, levende dyr, tekstilmaterialer og halvfabrikata</t>
  </si>
  <si>
    <t>Agenturhandel med brændstoffer, malme, metaller og kemiske produkter til industrien</t>
  </si>
  <si>
    <t>Agenturhandel med tømmer og andre byggematerialer</t>
  </si>
  <si>
    <t>Agenturhandel med maskiner, teknisk udstyr, skibe og flyvemaskiner</t>
  </si>
  <si>
    <t>Agenturhandel med møbler, husholdningsartikler og isenkram</t>
  </si>
  <si>
    <t>Agenturhandel med tekstiler, beklædning, pelsværk, fodtøj og lædervarer</t>
  </si>
  <si>
    <t>Fiskeauktioner</t>
  </si>
  <si>
    <t>Anden agenturhandel med føde-, drikke- og tobaksvarer</t>
  </si>
  <si>
    <t>Agenturhandel med specialiseret varesortiment i.a.n.</t>
  </si>
  <si>
    <t>Agenturhandel med blandet sortiment</t>
  </si>
  <si>
    <t>Engroshandel med korn, uforarbejdet tobak, såsæd og foderstoffer</t>
  </si>
  <si>
    <t>Engroshandel med blomster og planter</t>
  </si>
  <si>
    <t>Engroshandel med levende dyr</t>
  </si>
  <si>
    <t>Engroshandel med huder, skind og læder</t>
  </si>
  <si>
    <t>Engroshandel med frugt og grøntsager</t>
  </si>
  <si>
    <t>Engroshandel med kød og kødprodukter</t>
  </si>
  <si>
    <t>Engroshandel med mejeriprodukter, æg samt spiselige olier og fedtstoffer</t>
  </si>
  <si>
    <t>Engroshandel med øl, mineralvand, frugt- og grøntsagssaft</t>
  </si>
  <si>
    <t>Engroshandel med vin og spiritus</t>
  </si>
  <si>
    <t>Engroshandel med tobaksvarer</t>
  </si>
  <si>
    <t>Engroshandel med sukker, chokolade og sukkervarer</t>
  </si>
  <si>
    <t>Engroshandel med kaffe, te, kakao og krydderier</t>
  </si>
  <si>
    <t>Engroshandel med fisk og fiskeprodukter</t>
  </si>
  <si>
    <t>Specialiseret engroshandel med fødevarer i.a.n.</t>
  </si>
  <si>
    <t>Ikke-specialiseret engroshandel med føde-, drikke- og tobaksvarer</t>
  </si>
  <si>
    <t>Engroshandel med tekstiler</t>
  </si>
  <si>
    <t>Engroshandel med beklædning</t>
  </si>
  <si>
    <t>Engroshandel med fodtøj</t>
  </si>
  <si>
    <t>Engroshandel med hårde hvidevarer</t>
  </si>
  <si>
    <t>Engroshandel med radio og tv mv.</t>
  </si>
  <si>
    <t>Engroshandel med indspillede videoer, cd'er, dvd'er mv.</t>
  </si>
  <si>
    <t>Engroshandel med fotografiske og optiske artikler</t>
  </si>
  <si>
    <t>Engroshandel med elektriske husholdningsartikler</t>
  </si>
  <si>
    <t>Engroshandel med porcelæns- og glasvarer</t>
  </si>
  <si>
    <t>Engroshandel med rengøringsmidler</t>
  </si>
  <si>
    <t>Engroshandel med parfumerivarer og kosmetik</t>
  </si>
  <si>
    <t>Engroshandel med medicinalvarer og sygeplejeartikler</t>
  </si>
  <si>
    <t>Engroshandel med læge- og hospitalsartikler</t>
  </si>
  <si>
    <t>Engroshandel med møbler, tæpper og belysningsartikler</t>
  </si>
  <si>
    <t>Engroshandel med ure, smykker og guld- og sølvvarer</t>
  </si>
  <si>
    <t>Engroshandel med cykler, sportsartikler og lystbåde</t>
  </si>
  <si>
    <t>Engroshandel med bøger, papir og papirvarer</t>
  </si>
  <si>
    <t>Engroshandel med kufferter og lædervarer</t>
  </si>
  <si>
    <t>Engroshandel med andre husholdningsartikler</t>
  </si>
  <si>
    <t>Engroshandel med computere, ydre enheder og software</t>
  </si>
  <si>
    <t>Engroshandel med elektronisk udstyr</t>
  </si>
  <si>
    <t>Engroshandel med telekommunikationsudstyr</t>
  </si>
  <si>
    <t>Engroshandel med landbrugsmaskiner, -udstyr og tilbehør hertil</t>
  </si>
  <si>
    <t>Engroshandel med værktøjsmaskiner</t>
  </si>
  <si>
    <t>Engroshandel med maskiner til minedrift og bygge- og anlægsvirksomhed</t>
  </si>
  <si>
    <t>Engroshandel med maskiner, udstyr og tilbehør til tekstilindustrien</t>
  </si>
  <si>
    <t>Engroshandel med kontormøbler</t>
  </si>
  <si>
    <t>Engroshandel med andre kontormaskiner og andet kontorudstyr</t>
  </si>
  <si>
    <t>Engroshandel med andre maskiner og andet udstyr</t>
  </si>
  <si>
    <t>Engroshandel med fast, flydende og luftformigt brændstof og lignende varer</t>
  </si>
  <si>
    <t>Engroshandel med metaller og metalmalme</t>
  </si>
  <si>
    <t>Engroshandel med træ, trælast og byggematerialer</t>
  </si>
  <si>
    <t>Engroshandel med lak, maling, tapet, gulvbelægning mv.</t>
  </si>
  <si>
    <t>Engroshandel med isenkram, varmeanlæg og tilbehør</t>
  </si>
  <si>
    <t>Engroshandel med kemiske produkter</t>
  </si>
  <si>
    <t>Engroshandel med andre råvarer og halvfabrikata</t>
  </si>
  <si>
    <t>Engroshandel med affaldsprodukter</t>
  </si>
  <si>
    <t>Ikke-specialiseret engroshandel</t>
  </si>
  <si>
    <t>Købmænd og døgnkiosker</t>
  </si>
  <si>
    <t>Supermarkeder</t>
  </si>
  <si>
    <t>Discountforretninger</t>
  </si>
  <si>
    <t>Anden detailhandel fra ikke-specialiserede forretninger</t>
  </si>
  <si>
    <t>Frugt- og grøntforretninger</t>
  </si>
  <si>
    <t>Slagter- og viktualieforretninger</t>
  </si>
  <si>
    <t>Fiskeforretninger</t>
  </si>
  <si>
    <t>Detailhandel med brød, konditori- og sukkervarer</t>
  </si>
  <si>
    <t>Detailhandel med drikkevarer</t>
  </si>
  <si>
    <t>Tobaksforretninger</t>
  </si>
  <si>
    <t>Anden detailhandel med fødevarer i specialforretninger</t>
  </si>
  <si>
    <t>Servicestationer</t>
  </si>
  <si>
    <t>Detailhandel med computere, ydre enheder og software</t>
  </si>
  <si>
    <t>Detailhandel med telekommunikationsudstyr</t>
  </si>
  <si>
    <t>Radio- og tv-forretninger</t>
  </si>
  <si>
    <t>Detailhandel med kjolestoffer, garn, broderier mv.</t>
  </si>
  <si>
    <t>Farve- og tapetforretninger</t>
  </si>
  <si>
    <t>Byggemarkeder og værktøjsmagasiner</t>
  </si>
  <si>
    <t>Detailhandel med tæpper, vægbeklædning og gulvbelægning</t>
  </si>
  <si>
    <t>Detailhandel med elektriske husholdningsapparater</t>
  </si>
  <si>
    <t>Møbelforretninger</t>
  </si>
  <si>
    <t>Boligtekstilforretninger</t>
  </si>
  <si>
    <t>Detailhandel med køkkenudstyr, glas, porcelæn, bestik, vaser, lysestager mv.</t>
  </si>
  <si>
    <t>Forhandlere af musikinstrumenter</t>
  </si>
  <si>
    <t>Detailhandel med møbler og belysningsartikler samt husholdningsartikler i.a.n.</t>
  </si>
  <si>
    <t>Detailhandel med bøger</t>
  </si>
  <si>
    <t>Detailhandel med aviser og papirvarer</t>
  </si>
  <si>
    <t>Detailhandel med musik- og videooptagelser</t>
  </si>
  <si>
    <t>Forhandlere af sports- og campingudstyr</t>
  </si>
  <si>
    <t>Cykel- og knallertforretninger</t>
  </si>
  <si>
    <t>Forhandlere af lystbåde og udstyr hertil</t>
  </si>
  <si>
    <t>Detailhandel med spil og legetøj</t>
  </si>
  <si>
    <t>Tøjforretninger</t>
  </si>
  <si>
    <t>Babyudstyrs- og børnetøjsforretninger</t>
  </si>
  <si>
    <t>Skotøjsforretninger</t>
  </si>
  <si>
    <t>Lædervareforretninger</t>
  </si>
  <si>
    <t>Apoteker</t>
  </si>
  <si>
    <t>Detailhandel med medicinske og ortopædiske artikler</t>
  </si>
  <si>
    <t>Detailhandel med kosmetikvarer og produkter til personlig pleje</t>
  </si>
  <si>
    <t>Blomsterforretninger</t>
  </si>
  <si>
    <t>Planteforhandlere og havecentre</t>
  </si>
  <si>
    <t>Dyrehandel</t>
  </si>
  <si>
    <t>Detailhandel med ure, smykker og guld- og sølvvarer</t>
  </si>
  <si>
    <t>Optikere</t>
  </si>
  <si>
    <t>Fotoforretninger</t>
  </si>
  <si>
    <t>Forhandlere af gaveartikler og brugskunst</t>
  </si>
  <si>
    <t>Kunsthandel og gallerivirksomhed</t>
  </si>
  <si>
    <t>Detailhandel med andre varer i.a.n.</t>
  </si>
  <si>
    <t>Detailhandel med brugte varer i forretninger</t>
  </si>
  <si>
    <t>Detailhandel med føde-, drikke- og tobaksvarer fra stadepladser og markeder</t>
  </si>
  <si>
    <t>Detailhandel med tekstiler, beklædningsartikler og fodtøj fra stadepladser og markeder</t>
  </si>
  <si>
    <t>Detailhandel med andre varer fra stadepladser og markeder</t>
  </si>
  <si>
    <t>Detailhandel med dagligvarer via internet</t>
  </si>
  <si>
    <t>Detailhandel med elektroniske eller elektriske apparater samt fotoudstyr via internet</t>
  </si>
  <si>
    <t>Detailhandel med husholdnings- eller boligudstyr, bortset fra elektriske apparater, via internet</t>
  </si>
  <si>
    <t>Detailhandel med bøger, kontorartikler, musik eller film via internet</t>
  </si>
  <si>
    <t>Detailhandel med hobbyartikler, musikinstrumenter, sportsudstyr, legetøj, cykler via internet</t>
  </si>
  <si>
    <t>Detailhandel med tøj, sko, lædervarer, ure eller babyudstyr  via internet</t>
  </si>
  <si>
    <t>Detailhandel med medicin og produkter til personlig pleje via internet</t>
  </si>
  <si>
    <t>Detailhandel med andre varer i.a.n. via internet</t>
  </si>
  <si>
    <t>Detailhandel via internettet med digitale produkter</t>
  </si>
  <si>
    <t>Anden detailhandel undtagen fra forretninger, stadepladser og markeder</t>
  </si>
  <si>
    <t>Passagertransport med regional- eller fjerntog</t>
  </si>
  <si>
    <t>Godstransport med tog</t>
  </si>
  <si>
    <t>Rutebuskørsel, by- og nærtrafik</t>
  </si>
  <si>
    <t>S-togstrafik, metro og andre nærbaner</t>
  </si>
  <si>
    <t>Taxikørsel</t>
  </si>
  <si>
    <t>Rutebuskørsel, fjerntrafik og skolebusser</t>
  </si>
  <si>
    <t>Turistkørsel og anden landpassagertransport</t>
  </si>
  <si>
    <t>Vejgodstransport</t>
  </si>
  <si>
    <t>Flytteforretninger</t>
  </si>
  <si>
    <t>Rørtransport</t>
  </si>
  <si>
    <t>Sø- og kysttransport af passagerer</t>
  </si>
  <si>
    <t>Sø- og kysttransport af gods</t>
  </si>
  <si>
    <t>Transport af passagerer ad indre vandveje</t>
  </si>
  <si>
    <t>Transport af gods ad indre vandveje</t>
  </si>
  <si>
    <t>Ruteflyvning</t>
  </si>
  <si>
    <t>Charter- og taxiflyvning</t>
  </si>
  <si>
    <t>Lufttransport af gods</t>
  </si>
  <si>
    <t>Rumfart</t>
  </si>
  <si>
    <t>Oplagrings- og pakhusvirksomhed</t>
  </si>
  <si>
    <t>Stationer, godsterminaler mv.</t>
  </si>
  <si>
    <t>Parkering og vejhjælp mv.</t>
  </si>
  <si>
    <t>Drift af betalingsveje, -broer og -tunneler</t>
  </si>
  <si>
    <t>Erhvervshavne</t>
  </si>
  <si>
    <t>Bugserings-, bjærgnings- og redningsvæsen mv.</t>
  </si>
  <si>
    <t>Serviceydelser i forbindelse med luftfart</t>
  </si>
  <si>
    <t>Godshåndtering</t>
  </si>
  <si>
    <t>Skibsmæglere</t>
  </si>
  <si>
    <t>Speditører</t>
  </si>
  <si>
    <t>Andre tjenesteydelser i forbindelse med transport</t>
  </si>
  <si>
    <t>Posttjenester omfattet af forsyningspligten</t>
  </si>
  <si>
    <t>Andre post- og kurertjenester</t>
  </si>
  <si>
    <t>Hoteller</t>
  </si>
  <si>
    <t>Konferencecentre og kursusejendomme</t>
  </si>
  <si>
    <t>Ferieboliger og andre indlogeringsfaciliteter til kortvarige ophold</t>
  </si>
  <si>
    <t>Campingpladser</t>
  </si>
  <si>
    <t>Andre overnatningsfaciliteter</t>
  </si>
  <si>
    <t>Restauranter</t>
  </si>
  <si>
    <t>Pizzeriaer, grillbarer, isbarer mv.</t>
  </si>
  <si>
    <t>Event catering</t>
  </si>
  <si>
    <t>Anden restaurationsvirksomhed</t>
  </si>
  <si>
    <t>Caféer, værtshuse, diskoteker mv.</t>
  </si>
  <si>
    <t>Udgivelse af bøger</t>
  </si>
  <si>
    <t>Udgivelse af telefonbøger og adresselister</t>
  </si>
  <si>
    <t>Udgivelse af aviser og dagblade</t>
  </si>
  <si>
    <t>Udgivelse af ugeblade og magasiner</t>
  </si>
  <si>
    <t>Udgivelse af distrikts- og annonceblade</t>
  </si>
  <si>
    <t>Anden udgivervirksomhed</t>
  </si>
  <si>
    <t>Udgivelse af computerspil</t>
  </si>
  <si>
    <t>Anden udgivelse af software</t>
  </si>
  <si>
    <t>Produktion af film og videofilm</t>
  </si>
  <si>
    <t>Produktion af tv-programmer</t>
  </si>
  <si>
    <t>Aktiviteter, der udøves efter produktion af film, video- og tv-programmer</t>
  </si>
  <si>
    <t>Distribution af film, video- og tv-programmer</t>
  </si>
  <si>
    <t>Biografer</t>
  </si>
  <si>
    <t>Indspilning af lydoptagelser og udgivelse af musik</t>
  </si>
  <si>
    <t>Radiovirksomhed</t>
  </si>
  <si>
    <t>Tv-virksomhed</t>
  </si>
  <si>
    <t>Fastnetbaseret telekommunikation</t>
  </si>
  <si>
    <t>Trådløs telekommunikation</t>
  </si>
  <si>
    <t>Satellitbaseret telekommunikation</t>
  </si>
  <si>
    <t>Anden telekommunikation</t>
  </si>
  <si>
    <t>Computerprogrammering</t>
  </si>
  <si>
    <t>Konsulentbistand vedrørende informationsteknologi</t>
  </si>
  <si>
    <t>Computer facility management</t>
  </si>
  <si>
    <t>Anden it-servicevirksomhed</t>
  </si>
  <si>
    <t>Databehandling, webhosting og lignende serviceydelser</t>
  </si>
  <si>
    <t>Webportaler</t>
  </si>
  <si>
    <t>Pressebureauer</t>
  </si>
  <si>
    <t>Andre informationstjenester i.a.n.</t>
  </si>
  <si>
    <t>Centralbanker</t>
  </si>
  <si>
    <t>Banker, sparekasser og andelskasser</t>
  </si>
  <si>
    <t>Finansielle holdingselskaber</t>
  </si>
  <si>
    <t>Ikke-finansielle holdingselskaber</t>
  </si>
  <si>
    <t>Gennemløbsholdingselskaber</t>
  </si>
  <si>
    <t>Investeringsforeninger</t>
  </si>
  <si>
    <t>Pengemarkedsforeninger</t>
  </si>
  <si>
    <t>Investeringsselskaber</t>
  </si>
  <si>
    <t>Ventureselskaber og kapitalfonde</t>
  </si>
  <si>
    <t>Finansiel leasing</t>
  </si>
  <si>
    <t>Realkreditinstitutter</t>
  </si>
  <si>
    <t>Andre kreditinstitutter</t>
  </si>
  <si>
    <t>Andre kreditselskaber</t>
  </si>
  <si>
    <t>FVC-selskaber</t>
  </si>
  <si>
    <t>Anden finansiel formidling undtagen forsikring og pensionsforsikring, i.a.n.</t>
  </si>
  <si>
    <t>Livsforsikring</t>
  </si>
  <si>
    <t>Anden forsikring</t>
  </si>
  <si>
    <t>Genforsikring</t>
  </si>
  <si>
    <t>Pensionskasser</t>
  </si>
  <si>
    <t>Anden pensionsforsikring</t>
  </si>
  <si>
    <t>Forvaltning af kapitalmarkeder</t>
  </si>
  <si>
    <t>Værdipapir- og varemægling</t>
  </si>
  <si>
    <t>Andre hjælpetjenester i forbindelse med finansiel formidling</t>
  </si>
  <si>
    <t>Risiko- og skadesvurdering</t>
  </si>
  <si>
    <t>Forsikringsagenters og forsikringsmægleres virksomhed</t>
  </si>
  <si>
    <t>Andre hjælpetjenester i forbindelse med forsikring og pensionsforsikring</t>
  </si>
  <si>
    <t>Formueforvaltning</t>
  </si>
  <si>
    <t>Køb og salg af egen fast ejendom</t>
  </si>
  <si>
    <t>Almennyttige boligselskaber</t>
  </si>
  <si>
    <t>Private andelsboligforeninger</t>
  </si>
  <si>
    <t>Anden udlejning af boliger</t>
  </si>
  <si>
    <t>Udlejning af erhvervsejendomme</t>
  </si>
  <si>
    <t>Ejendomsmæglere</t>
  </si>
  <si>
    <t>Boliganvisning, ferieboligudlejning mv.</t>
  </si>
  <si>
    <t>Administration af fast ejendom på kontraktbasis</t>
  </si>
  <si>
    <t>Ejerforeninger</t>
  </si>
  <si>
    <t>Juridisk bistand</t>
  </si>
  <si>
    <t>Bogføring og revision; skatterådgivning</t>
  </si>
  <si>
    <t>Ikke-finansielle hovedsæders virksomhed</t>
  </si>
  <si>
    <t>Finansielle hovedsæders virksomhed</t>
  </si>
  <si>
    <t>Public relations og kommunikation</t>
  </si>
  <si>
    <t>Virksomhedsrådgivning og anden rådgivning om driftsledelse</t>
  </si>
  <si>
    <t>Arkitektvirksomhed</t>
  </si>
  <si>
    <t>Rådgivende ingeniørvirksomhed inden for byggeri og anlægsarbejder</t>
  </si>
  <si>
    <t>Rådgivende ingeniørvirksomhed inden for produktions- og maskinteknik</t>
  </si>
  <si>
    <t>Opstilling og levering af færdige fabriksanlæg</t>
  </si>
  <si>
    <t>Geologiske undersøgelser og prospektering, landinspektører mv.</t>
  </si>
  <si>
    <t>Anden teknisk rådgivning</t>
  </si>
  <si>
    <t>Kontrol af levnedsmidler</t>
  </si>
  <si>
    <t>Teknisk afprøvning og kontrol</t>
  </si>
  <si>
    <t>Anden måling og teknisk analyse</t>
  </si>
  <si>
    <t>Forskning og eksperimentel udvikling indenfor bioteknologi</t>
  </si>
  <si>
    <t>Anden forskning og eksperimentel udvikling inden for naturvidenskab og teknik</t>
  </si>
  <si>
    <t>Forskning og eksperimentel udvikling inden for samfundsvidenskab og humanistiske videnskaber</t>
  </si>
  <si>
    <t>Reklamebureauer</t>
  </si>
  <si>
    <t>Anden reklamevirksomhed</t>
  </si>
  <si>
    <t>Reklameplads i medier</t>
  </si>
  <si>
    <t>Markedsanalyse og offentlig meningsmåling</t>
  </si>
  <si>
    <t>Industriel design og produktdesign</t>
  </si>
  <si>
    <t>Kommunikationsdesign og grafisk design</t>
  </si>
  <si>
    <t>Indretningsarkitekter og rumdesign</t>
  </si>
  <si>
    <t>Fotografisk virksomhed</t>
  </si>
  <si>
    <t>Oversættelse og tolkning</t>
  </si>
  <si>
    <t>Landbrugskonsulenter</t>
  </si>
  <si>
    <t>Andre liberale, videnskabelige og tekniske tjenesteydelser i.a.n.</t>
  </si>
  <si>
    <t>Dyrlæger</t>
  </si>
  <si>
    <t>Udlejning og leasing af biler og lette motorkøretøjer</t>
  </si>
  <si>
    <t>Udlejning og leasing af lastbiler</t>
  </si>
  <si>
    <t>Udlejning og leasing af varer til fritid og sport</t>
  </si>
  <si>
    <t>Udlejning af videobånd og videodisks</t>
  </si>
  <si>
    <t>Udlejning og leasing af andre varer til personlig brug og husholdningsbrug i.a.n.</t>
  </si>
  <si>
    <t>Udlejning og leasing af landbrugsmaskiner og -udstyr</t>
  </si>
  <si>
    <t>Udlejning og leasing af entreprenørmateriel</t>
  </si>
  <si>
    <t>Udlejning af kontormaskiner og -udstyr, computere og it-udstyr</t>
  </si>
  <si>
    <t>Udlejning og leasing af skibe og både</t>
  </si>
  <si>
    <t>Udlejning og leasing af luftfartøjer</t>
  </si>
  <si>
    <t>Udlejning og leasing af andet materiel, udstyr og andre materielle aktiver i.a.n.</t>
  </si>
  <si>
    <t>Leasing af intellektuelle ejendomsrettigheder og lignende, dog ikke ophavsretsbeskyttede værker</t>
  </si>
  <si>
    <t>Arbejdsformidlingskontorer</t>
  </si>
  <si>
    <t>Vikarbureauer</t>
  </si>
  <si>
    <t>Anden personaleformidling</t>
  </si>
  <si>
    <t>Rejsebureauer</t>
  </si>
  <si>
    <t>Rejsearrangører</t>
  </si>
  <si>
    <t>Andre reservationstjenesteydelser og tjenesteydelser i forbindelse hermed</t>
  </si>
  <si>
    <t>Private vagt- og sikkerhedstjenester</t>
  </si>
  <si>
    <t>Serviceydelser i forbindelse med sikkerhedssystemer</t>
  </si>
  <si>
    <t>Overvågning</t>
  </si>
  <si>
    <t>Kombinerede serviceydelser</t>
  </si>
  <si>
    <t>Almindelig rengøring i bygninger</t>
  </si>
  <si>
    <t>Vinduespolering</t>
  </si>
  <si>
    <t>Skorstensfejning</t>
  </si>
  <si>
    <t>Anden rengøring af bygninger og rengøring af erhvervslokaler</t>
  </si>
  <si>
    <t>Andre rengøringsydelser</t>
  </si>
  <si>
    <t>Landskabspleje</t>
  </si>
  <si>
    <t>Kombinerede administrationsserviceydelser</t>
  </si>
  <si>
    <t>Fotokopiering, dokumentbehandling og anden specialiseret kontorservice</t>
  </si>
  <si>
    <t>Call centres virksomhed</t>
  </si>
  <si>
    <t>Organisering af kongresser, messer og udstillinger</t>
  </si>
  <si>
    <t>Inkassovirksomhed og kreditoplysning</t>
  </si>
  <si>
    <t>Pakkerier</t>
  </si>
  <si>
    <t>Anden forretningsservice i.a.n.</t>
  </si>
  <si>
    <t>Generelle offentlige tjenester</t>
  </si>
  <si>
    <t>Administration af sundhedsvæsen, undervisning, kultur og sociale forhold undtagen social sikring</t>
  </si>
  <si>
    <t>Administration af og bidrag til erhvervsfremme</t>
  </si>
  <si>
    <t>Udenrigsanliggender</t>
  </si>
  <si>
    <t>Forsvar</t>
  </si>
  <si>
    <t>Domstole og fængselsvæsen</t>
  </si>
  <si>
    <t>Politi</t>
  </si>
  <si>
    <t>Brandvæsen</t>
  </si>
  <si>
    <t>Lovpligtig socialsikring mv.</t>
  </si>
  <si>
    <t>Førskoleundervisning</t>
  </si>
  <si>
    <t>Folkeskoler o.lign.</t>
  </si>
  <si>
    <t>Specialskoler for handicappede</t>
  </si>
  <si>
    <t>Ungdoms- og efterskoler</t>
  </si>
  <si>
    <t>Gymnasier, studenter- og HF-kurser</t>
  </si>
  <si>
    <t>Tekniske skoler og fagskoler</t>
  </si>
  <si>
    <t>Videregående uddannelser ikke på universitetsniveau</t>
  </si>
  <si>
    <t>Videregående uddannelser på universitetsniveau</t>
  </si>
  <si>
    <t>Undervisning inden for sport og fritid</t>
  </si>
  <si>
    <t>Undervisning i kulturelle discipliner</t>
  </si>
  <si>
    <t>Køreskoler</t>
  </si>
  <si>
    <t>Anden undervisning i.a.n.</t>
  </si>
  <si>
    <t>Hjælpeydelser i forbindelse med undervisning</t>
  </si>
  <si>
    <t>Hospitaler</t>
  </si>
  <si>
    <t>Alment praktiserende læger</t>
  </si>
  <si>
    <t>Praktiserende speciallæger</t>
  </si>
  <si>
    <t>Praktiserende tandlæger</t>
  </si>
  <si>
    <t>Sundhedspleje, hjemmesygepleje og jordemødre mv.</t>
  </si>
  <si>
    <t>Fysio- og ergoterapeuter</t>
  </si>
  <si>
    <t>Psykologisk rådgivning</t>
  </si>
  <si>
    <t>Kiropraktorer</t>
  </si>
  <si>
    <t>Sundhedsvæsen i øvrigt i.a.n.</t>
  </si>
  <si>
    <t>Plejehjem</t>
  </si>
  <si>
    <t>Institutionsophold med sygepleje i.a.n.</t>
  </si>
  <si>
    <t>Døgninstitutioner for personer med psykiske handicap</t>
  </si>
  <si>
    <t>Behandlingshjem for stofmisbrugere og alkoholskadede</t>
  </si>
  <si>
    <t>Døgninstitutioner for personer med fysisk handicap</t>
  </si>
  <si>
    <t>Beskyttede boliger o.l.</t>
  </si>
  <si>
    <t>Døgninstitutioner for børn og unge</t>
  </si>
  <si>
    <t>Familiepleje</t>
  </si>
  <si>
    <t>Andre former for institutionsophold</t>
  </si>
  <si>
    <t>Hjemmehjælp</t>
  </si>
  <si>
    <t>Dagcentre mv.</t>
  </si>
  <si>
    <t>Revalideringsinstitutioner</t>
  </si>
  <si>
    <t>Dagplejemødre</t>
  </si>
  <si>
    <t>Vuggestuer</t>
  </si>
  <si>
    <t>Børnehaver</t>
  </si>
  <si>
    <t>Skolefritidsordninger og fritidshjem</t>
  </si>
  <si>
    <t>Aldersintegrerede institutioner</t>
  </si>
  <si>
    <t>Fritids- og ungdomsklubber</t>
  </si>
  <si>
    <t>Foreninger, legater og fonde med sygdomsbekæmpende, sociale og velgørende formål</t>
  </si>
  <si>
    <t>Flygtninge- og asylcentre</t>
  </si>
  <si>
    <t>Andre sociale foranstaltninger uden institutionsophold i.a.n.</t>
  </si>
  <si>
    <t>Teater- og koncertvirksomhed</t>
  </si>
  <si>
    <t>Selvstændigt udøvende scenekunstnere</t>
  </si>
  <si>
    <t>Hjælpeaktiviteter i forbindelse med scenekunst</t>
  </si>
  <si>
    <t>Kunstnerisk skaben</t>
  </si>
  <si>
    <t>Drift af teater- og koncertsale, kulturhuse mv.</t>
  </si>
  <si>
    <t>Biblioteker</t>
  </si>
  <si>
    <t>Arkiver</t>
  </si>
  <si>
    <t>Museer</t>
  </si>
  <si>
    <t>Historiske monumenter og bygninger og lignende attraktioner</t>
  </si>
  <si>
    <t>Botaniske og zoologiske haver samt naturreservater</t>
  </si>
  <si>
    <t>Lotteri- og anden spillevirksomhed</t>
  </si>
  <si>
    <t>Drift af sportsanlæg</t>
  </si>
  <si>
    <t>Sportsklubber</t>
  </si>
  <si>
    <t>Fitnesscentre</t>
  </si>
  <si>
    <t>Andre sportsaktiviteter</t>
  </si>
  <si>
    <t>Forlystelsesparker o.l.</t>
  </si>
  <si>
    <t>Lystbådehavne</t>
  </si>
  <si>
    <t>Andre forlystelser og fritidsaktiviteter</t>
  </si>
  <si>
    <t>Erhvervs- og arbejdsgiverorganisationer</t>
  </si>
  <si>
    <t>Faglige sammenslutninger</t>
  </si>
  <si>
    <t>Fagforeninger</t>
  </si>
  <si>
    <t>Religiøse institutioner og foreninger</t>
  </si>
  <si>
    <t>Politiske partier</t>
  </si>
  <si>
    <t>Andre organisationer og foreninger i.a.n.</t>
  </si>
  <si>
    <t>Reparation af computere og ydre enheder</t>
  </si>
  <si>
    <t>Reparation af kommunikationsudstyr</t>
  </si>
  <si>
    <t>Reparation af forbrugerelektronik</t>
  </si>
  <si>
    <t>Reparation af husholdningsapparater og redskaber til hus og have</t>
  </si>
  <si>
    <t>Reparation af skotøj og lædervarer</t>
  </si>
  <si>
    <t>Reparation af møbler og boligudstyr</t>
  </si>
  <si>
    <t>Reparation af ure, smykker og guld- og sølvvarer</t>
  </si>
  <si>
    <t>Reparation af andre varer til personligt brug og husholdningsbrug</t>
  </si>
  <si>
    <t>Erhvervs- og institutionsvaskerier</t>
  </si>
  <si>
    <t>Renserier, selvbetjeningsvaskerier mv.</t>
  </si>
  <si>
    <t>Frisørsaloner</t>
  </si>
  <si>
    <t>Skønheds- og hudpleje</t>
  </si>
  <si>
    <t>Bedemænd og begravelsesvæsen</t>
  </si>
  <si>
    <t>Aktiviteter vedrørende fysisk velvære</t>
  </si>
  <si>
    <t>Andre personlige serviceydelser i.a.n.</t>
  </si>
  <si>
    <t>Eksterritoriale organisationer og organer</t>
  </si>
  <si>
    <t>Prioriteringsfaktor</t>
  </si>
  <si>
    <t>Investering</t>
  </si>
  <si>
    <t>[MWh /år]</t>
  </si>
  <si>
    <t>CO2 besparelse over levetiden</t>
  </si>
  <si>
    <t>Årlig CO2 besparelse</t>
  </si>
  <si>
    <t>Referencepris pr. kWh</t>
  </si>
  <si>
    <t>Kø-pris</t>
  </si>
  <si>
    <t xml:space="preserve"> </t>
  </si>
  <si>
    <t>Beløb i øre pr. kWh sparede kWh første år - Korrigeret for "mixet"</t>
  </si>
  <si>
    <t>Belysning</t>
  </si>
  <si>
    <t>fbnlfk</t>
  </si>
  <si>
    <t>Opgørelse af tilskud og budpris</t>
  </si>
  <si>
    <t>Levetid [år]</t>
  </si>
  <si>
    <t>Ansøgt energibesparelse første år [MWh]</t>
  </si>
  <si>
    <t>Energitype før</t>
  </si>
  <si>
    <t>Energitype efter</t>
  </si>
  <si>
    <t>Energibesparelse over levetiden [MWh]</t>
  </si>
  <si>
    <t>Bemærk at dette ikke er det tildelte støttebeløb men udelukkende budprisen</t>
  </si>
  <si>
    <t>Beregning af støttebeløb</t>
  </si>
  <si>
    <t>Ansøgt støttebeløb første år [øre/kWh]</t>
  </si>
  <si>
    <t>Ansøgt støttebeløb over tiltagenes levetid [øre/kWh pr. år]</t>
  </si>
  <si>
    <t>Ansøgt støttebeløb total [kr.]</t>
  </si>
  <si>
    <t>Budpris [øre/kWh pr. år]</t>
  </si>
  <si>
    <t>Ansøgning om tilsagn fase 2</t>
  </si>
  <si>
    <t>Opgørelse af energibesparelse og tilskud</t>
  </si>
  <si>
    <t>[MWh/år]</t>
  </si>
  <si>
    <t>Årlig energibesparelse</t>
  </si>
  <si>
    <t>[t CO2/år]</t>
  </si>
  <si>
    <t>Tildelt støttebeløb i øre pr. kWh første år på baggrund af oplysninger i fase 2 [øre/kWh]</t>
  </si>
  <si>
    <t>Justeret støttebeløb total hvis tilbagebetalingstiden inkl. tilskud er under 2 år [kr.]</t>
  </si>
  <si>
    <t>Støtteandel [%]</t>
  </si>
  <si>
    <t>Simpel tilbagebetalingstid inkl. tilskud [år]</t>
  </si>
  <si>
    <t>Justeret simpel tilbagebetalingstid inkl. tilskud [år]</t>
  </si>
  <si>
    <t xml:space="preserve">Anmodning om udbetaling </t>
  </si>
  <si>
    <t>Opgørelse af endelig energibesparelse og tilskud</t>
  </si>
  <si>
    <t>Årligt energiforbrug</t>
  </si>
  <si>
    <t>[kr./år]</t>
  </si>
  <si>
    <t>Hvis tilbagebetalingstiden er under 2 år inklusive tilskud, vil tilskudsbeløbet justeres så tilbagebetalingstiden er 2 år.</t>
  </si>
  <si>
    <t>fghj</t>
  </si>
  <si>
    <t>Angiv hvor mange øre pr. sparede kWh første år, der ønskes i tilskud
Det er dette beløb som tilbagediskonteres til maksimalt 7 øre/kWh pr. år.</t>
  </si>
  <si>
    <t>Her beregnes det tilbagediskonterede støttebeløb som maksimalt må være 7 øre/kWh pr. år.</t>
  </si>
  <si>
    <t>Simpel tilbagebetalingstid uden tilskud [år]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</si>
</sst>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[$-F800]dddd\,\ mmmm\ dd\,\ yyyy"/>
    <numFmt numFmtId="165" formatCode="0.000"/>
    <numFmt numFmtId="166" formatCode="_-* #,##0.00\ _k_r_._-;\-* #,##0.00\ _k_r_._-;_-* &quot;-&quot;??\ _k_r_._-;_-@_-"/>
    <numFmt numFmtId="167" formatCode="_-* #,##0.000_-;\-* #,##0.000_-;_-* &quot;-&quot;??_-;_-@_-"/>
    <numFmt numFmtId="168" formatCode=";;\ 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.5"/>
      <color theme="1"/>
      <name val="Tahoma"/>
      <family val="2"/>
    </font>
    <font>
      <sz val="9.5"/>
      <color rgb="FF000000"/>
      <name val="Tahoma"/>
      <family val="2"/>
    </font>
    <font>
      <sz val="9.5"/>
      <color theme="1"/>
      <name val="Tahoma"/>
      <family val="2"/>
    </font>
    <font>
      <sz val="10"/>
      <color theme="1"/>
      <name val="Arial"/>
      <family val="2"/>
    </font>
    <font>
      <sz val="11"/>
      <color rgb="FFD94EE4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11" applyNumberFormat="0" applyFont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2" fillId="0" borderId="1" xfId="0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43" fontId="0" fillId="0" borderId="1" xfId="1" applyFont="1" applyBorder="1" applyAlignment="1" applyProtection="1">
      <alignment horizontal="center" vertical="center"/>
      <protection locked="0"/>
    </xf>
    <xf numFmtId="44" fontId="0" fillId="0" borderId="1" xfId="2" applyFont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/>
    <xf numFmtId="0" fontId="9" fillId="0" borderId="0" xfId="0" applyFont="1" applyFill="1"/>
    <xf numFmtId="166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" fontId="0" fillId="0" borderId="0" xfId="0" applyNumberFormat="1"/>
    <xf numFmtId="0" fontId="0" fillId="0" borderId="1" xfId="0" applyBorder="1" applyAlignment="1">
      <alignment horizontal="center" vertical="center"/>
    </xf>
    <xf numFmtId="43" fontId="0" fillId="0" borderId="0" xfId="1" applyFont="1" applyBorder="1" applyAlignment="1" applyProtection="1">
      <alignment horizontal="center" vertical="center"/>
    </xf>
    <xf numFmtId="43" fontId="2" fillId="0" borderId="0" xfId="1" applyFont="1" applyBorder="1" applyAlignment="1" applyProtection="1">
      <alignment horizontal="center"/>
    </xf>
    <xf numFmtId="166" fontId="0" fillId="0" borderId="0" xfId="0" applyNumberFormat="1" applyBorder="1" applyAlignment="1">
      <alignment horizontal="left" vertical="center"/>
    </xf>
    <xf numFmtId="44" fontId="0" fillId="0" borderId="0" xfId="0" applyNumberFormat="1"/>
    <xf numFmtId="0" fontId="0" fillId="0" borderId="0" xfId="0" quotePrefix="1"/>
    <xf numFmtId="168" fontId="0" fillId="0" borderId="0" xfId="0" applyNumberFormat="1" applyProtection="1">
      <protection hidden="1"/>
    </xf>
    <xf numFmtId="168" fontId="0" fillId="0" borderId="1" xfId="0" applyNumberFormat="1" applyBorder="1" applyAlignment="1" applyProtection="1">
      <alignment wrapText="1"/>
      <protection hidden="1"/>
    </xf>
    <xf numFmtId="168" fontId="0" fillId="0" borderId="1" xfId="0" applyNumberFormat="1" applyBorder="1" applyProtection="1">
      <protection hidden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1" applyNumberFormat="1" applyFont="1" applyBorder="1" applyAlignment="1" applyProtection="1">
      <alignment horizontal="center" vertical="center"/>
      <protection hidden="1"/>
    </xf>
    <xf numFmtId="0" fontId="0" fillId="4" borderId="1" xfId="0" applyFill="1" applyBorder="1" applyProtection="1"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165" fontId="0" fillId="0" borderId="1" xfId="0" applyNumberFormat="1" applyBorder="1" applyAlignment="1" applyProtection="1">
      <alignment vertical="center"/>
      <protection hidden="1"/>
    </xf>
    <xf numFmtId="44" fontId="0" fillId="0" borderId="1" xfId="2" applyFont="1" applyBorder="1" applyAlignment="1" applyProtection="1">
      <alignment horizontal="center" vertical="center"/>
      <protection hidden="1"/>
    </xf>
    <xf numFmtId="44" fontId="2" fillId="0" borderId="1" xfId="2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locked="0" hidden="1"/>
    </xf>
    <xf numFmtId="43" fontId="2" fillId="0" borderId="1" xfId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43" fontId="0" fillId="0" borderId="1" xfId="1" applyFont="1" applyBorder="1" applyAlignment="1" applyProtection="1">
      <alignment horizontal="right" vertical="center"/>
      <protection hidden="1"/>
    </xf>
    <xf numFmtId="2" fontId="0" fillId="0" borderId="1" xfId="0" quotePrefix="1" applyNumberFormat="1" applyBorder="1" applyAlignment="1" applyProtection="1">
      <alignment vertical="center"/>
      <protection hidden="1"/>
    </xf>
    <xf numFmtId="43" fontId="1" fillId="0" borderId="1" xfId="1" applyFont="1" applyBorder="1" applyAlignment="1" applyProtection="1">
      <alignment horizontal="right" vertical="center"/>
      <protection hidden="1"/>
    </xf>
    <xf numFmtId="9" fontId="0" fillId="0" borderId="1" xfId="3" applyFont="1" applyBorder="1" applyAlignment="1" applyProtection="1">
      <alignment horizontal="right" vertical="center"/>
      <protection hidden="1"/>
    </xf>
    <xf numFmtId="167" fontId="0" fillId="0" borderId="1" xfId="1" applyNumberFormat="1" applyFont="1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0" fillId="2" borderId="1" xfId="0" applyFill="1" applyBorder="1" applyProtection="1">
      <protection locked="0" hidden="1"/>
    </xf>
    <xf numFmtId="0" fontId="0" fillId="5" borderId="11" xfId="4" applyFont="1"/>
    <xf numFmtId="168" fontId="0" fillId="0" borderId="1" xfId="0" applyNumberFormat="1" applyBorder="1" applyAlignment="1" applyProtection="1">
      <alignment vertical="center"/>
      <protection hidden="1"/>
    </xf>
    <xf numFmtId="43" fontId="0" fillId="0" borderId="1" xfId="1" applyFont="1" applyBorder="1" applyAlignment="1" applyProtection="1">
      <alignment vertical="center"/>
      <protection hidden="1"/>
    </xf>
    <xf numFmtId="167" fontId="0" fillId="0" borderId="1" xfId="1" applyNumberFormat="1" applyFont="1" applyBorder="1" applyAlignment="1" applyProtection="1">
      <alignment horizontal="center" vertical="center" wrapText="1"/>
      <protection hidden="1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Border="1" applyProtection="1">
      <protection hidden="1"/>
    </xf>
    <xf numFmtId="0" fontId="0" fillId="0" borderId="0" xfId="0" applyNumberFormat="1" applyProtection="1">
      <protection hidden="1"/>
    </xf>
    <xf numFmtId="0" fontId="6" fillId="0" borderId="0" xfId="0" applyNumberFormat="1" applyFont="1" applyBorder="1" applyProtection="1">
      <protection hidden="1"/>
    </xf>
    <xf numFmtId="0" fontId="6" fillId="0" borderId="1" xfId="0" applyNumberFormat="1" applyFont="1" applyBorder="1" applyProtection="1">
      <protection hidden="1"/>
    </xf>
    <xf numFmtId="0" fontId="6" fillId="0" borderId="8" xfId="0" applyNumberFormat="1" applyFont="1" applyBorder="1" applyProtection="1"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/>
      <protection hidden="1"/>
    </xf>
    <xf numFmtId="0" fontId="6" fillId="0" borderId="5" xfId="0" applyNumberFormat="1" applyFont="1" applyBorder="1" applyProtection="1">
      <protection hidden="1"/>
    </xf>
    <xf numFmtId="0" fontId="6" fillId="0" borderId="9" xfId="0" applyNumberFormat="1" applyFont="1" applyBorder="1" applyProtection="1"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/>
    </xf>
    <xf numFmtId="0" fontId="0" fillId="0" borderId="0" xfId="0" applyNumberFormat="1" applyProtection="1"/>
    <xf numFmtId="0" fontId="4" fillId="3" borderId="5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5" fillId="0" borderId="1" xfId="0" applyNumberFormat="1" applyFont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Protection="1"/>
    <xf numFmtId="0" fontId="6" fillId="0" borderId="1" xfId="0" applyNumberFormat="1" applyFont="1" applyBorder="1" applyAlignment="1" applyProtection="1">
      <alignment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0" fillId="0" borderId="1" xfId="1" applyNumberFormat="1" applyFont="1" applyBorder="1" applyAlignment="1" applyProtection="1">
      <alignment horizontal="right" vertical="center"/>
      <protection hidden="1"/>
    </xf>
    <xf numFmtId="0" fontId="0" fillId="0" borderId="1" xfId="1" applyNumberFormat="1" applyFont="1" applyBorder="1" applyProtection="1">
      <protection hidden="1"/>
    </xf>
    <xf numFmtId="0" fontId="0" fillId="0" borderId="1" xfId="0" applyNumberFormat="1" applyBorder="1" applyAlignment="1" applyProtection="1">
      <alignment horizontal="center" vertical="center" wrapText="1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1" xfId="1" applyNumberFormat="1" applyFont="1" applyBorder="1" applyAlignment="1" applyProtection="1">
      <alignment horizontal="center" vertical="center"/>
      <protection locked="0" hidden="1"/>
    </xf>
    <xf numFmtId="0" fontId="0" fillId="0" borderId="1" xfId="0" applyNumberFormat="1" applyBorder="1" applyProtection="1">
      <protection locked="0" hidden="1"/>
    </xf>
    <xf numFmtId="0" fontId="0" fillId="0" borderId="1" xfId="2" applyNumberFormat="1" applyFont="1" applyBorder="1" applyAlignment="1" applyProtection="1">
      <alignment horizontal="center" vertical="center"/>
      <protection locked="0" hidden="1"/>
    </xf>
    <xf numFmtId="0" fontId="2" fillId="0" borderId="1" xfId="1" applyNumberFormat="1" applyFont="1" applyBorder="1" applyAlignment="1" applyProtection="1">
      <alignment horizontal="center" vertical="center"/>
      <protection locked="0" hidden="1"/>
    </xf>
    <xf numFmtId="0" fontId="0" fillId="4" borderId="1" xfId="0" applyNumberFormat="1" applyFill="1" applyBorder="1" applyProtection="1">
      <protection locked="0" hidden="1"/>
    </xf>
    <xf numFmtId="0" fontId="0" fillId="0" borderId="1" xfId="0" applyNumberFormat="1" applyBorder="1" applyAlignment="1" applyProtection="1">
      <alignment horizontal="center"/>
      <protection locked="0" hidden="1"/>
    </xf>
    <xf numFmtId="0" fontId="2" fillId="0" borderId="1" xfId="0" applyNumberFormat="1" applyFont="1" applyBorder="1" applyAlignment="1" applyProtection="1">
      <alignment horizontal="center" vertical="center"/>
      <protection locked="0" hidden="1"/>
    </xf>
    <xf numFmtId="44" fontId="0" fillId="0" borderId="1" xfId="2" applyNumberFormat="1" applyFont="1" applyBorder="1" applyAlignment="1" applyProtection="1">
      <alignment horizontal="center" vertical="center"/>
      <protection locked="0" hidden="1"/>
    </xf>
    <xf numFmtId="44" fontId="2" fillId="0" borderId="1" xfId="2" applyNumberFormat="1" applyFont="1" applyBorder="1" applyAlignment="1" applyProtection="1">
      <alignment horizontal="center" vertical="center"/>
      <protection locked="0" hidden="1"/>
    </xf>
    <xf numFmtId="43" fontId="2" fillId="0" borderId="1" xfId="1" applyFont="1" applyBorder="1" applyAlignment="1" applyProtection="1">
      <alignment horizontal="center" vertical="center"/>
      <protection locked="0" hidden="1"/>
    </xf>
    <xf numFmtId="44" fontId="2" fillId="0" borderId="1" xfId="2" applyFont="1" applyBorder="1" applyAlignment="1" applyProtection="1">
      <alignment horizontal="center" vertical="center"/>
      <protection locked="0" hidden="1"/>
    </xf>
    <xf numFmtId="0" fontId="0" fillId="2" borderId="1" xfId="0" applyNumberFormat="1" applyFill="1" applyBorder="1" applyAlignment="1" applyProtection="1">
      <alignment horizontal="left" wrapText="1"/>
      <protection locked="0" hidden="1"/>
    </xf>
    <xf numFmtId="1" fontId="0" fillId="2" borderId="1" xfId="0" applyNumberFormat="1" applyFill="1" applyBorder="1" applyAlignment="1" applyProtection="1">
      <alignment vertical="center" wrapText="1"/>
      <protection locked="0" hidden="1"/>
    </xf>
    <xf numFmtId="0" fontId="0" fillId="0" borderId="0" xfId="0"/>
    <xf numFmtId="0" fontId="10" fillId="5" borderId="11" xfId="4" applyFont="1" applyAlignment="1" applyProtection="1">
      <alignment horizontal="center" vertical="center" wrapText="1"/>
      <protection hidden="1"/>
    </xf>
    <xf numFmtId="0" fontId="10" fillId="5" borderId="11" xfId="4" applyFont="1" applyAlignment="1">
      <alignment horizontal="center" vertical="center" wrapText="1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 hidden="1"/>
    </xf>
    <xf numFmtId="0" fontId="0" fillId="0" borderId="8" xfId="0" applyNumberFormat="1" applyBorder="1" applyAlignment="1" applyProtection="1">
      <alignment horizontal="center"/>
      <protection locked="0" hidden="1"/>
    </xf>
    <xf numFmtId="0" fontId="0" fillId="0" borderId="5" xfId="0" applyNumberFormat="1" applyBorder="1" applyAlignment="1" applyProtection="1">
      <alignment horizontal="center"/>
      <protection locked="0" hidden="1"/>
    </xf>
    <xf numFmtId="0" fontId="0" fillId="0" borderId="9" xfId="0" applyNumberFormat="1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8" xfId="0" applyNumberFormat="1" applyBorder="1" applyAlignment="1" applyProtection="1">
      <alignment horizontal="center" vertical="center"/>
      <protection locked="0" hidden="1"/>
    </xf>
    <xf numFmtId="0" fontId="0" fillId="0" borderId="9" xfId="0" applyNumberFormat="1" applyBorder="1" applyAlignment="1" applyProtection="1">
      <alignment horizontal="center" vertical="center"/>
      <protection locked="0" hidden="1"/>
    </xf>
    <xf numFmtId="0" fontId="10" fillId="5" borderId="11" xfId="4" applyNumberFormat="1" applyFont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NumberFormat="1" applyBorder="1" applyAlignment="1" applyProtection="1">
      <alignment horizontal="center"/>
      <protection locked="0" hidden="1"/>
    </xf>
    <xf numFmtId="0" fontId="0" fillId="0" borderId="8" xfId="0" applyNumberFormat="1" applyBorder="1" applyAlignment="1" applyProtection="1">
      <alignment horizontal="center" vertical="center" wrapText="1"/>
      <protection locked="0" hidden="1"/>
    </xf>
    <xf numFmtId="0" fontId="0" fillId="0" borderId="9" xfId="0" applyNumberFormat="1" applyBorder="1" applyAlignment="1" applyProtection="1">
      <alignment horizontal="center" vertical="center" wrapText="1"/>
      <protection locked="0" hidden="1"/>
    </xf>
    <xf numFmtId="0" fontId="0" fillId="0" borderId="1" xfId="0" applyNumberFormat="1" applyBorder="1" applyAlignment="1" applyProtection="1">
      <alignment horizontal="center" wrapText="1"/>
      <protection locked="0" hidden="1"/>
    </xf>
    <xf numFmtId="0" fontId="4" fillId="3" borderId="1" xfId="0" applyNumberFormat="1" applyFont="1" applyFill="1" applyBorder="1" applyAlignment="1" applyProtection="1">
      <alignment horizontal="center"/>
    </xf>
    <xf numFmtId="0" fontId="4" fillId="3" borderId="10" xfId="0" applyNumberFormat="1" applyFont="1" applyFill="1" applyBorder="1" applyAlignment="1" applyProtection="1">
      <alignment horizontal="center"/>
      <protection hidden="1"/>
    </xf>
    <xf numFmtId="0" fontId="4" fillId="3" borderId="12" xfId="0" applyNumberFormat="1" applyFont="1" applyFill="1" applyBorder="1" applyAlignment="1" applyProtection="1">
      <alignment horizont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8" xfId="0" applyNumberFormat="1" applyFont="1" applyBorder="1" applyAlignment="1" applyProtection="1">
      <alignment horizontal="center" vertical="center"/>
      <protection hidden="1"/>
    </xf>
    <xf numFmtId="0" fontId="6" fillId="0" borderId="5" xfId="0" applyNumberFormat="1" applyFont="1" applyBorder="1" applyAlignment="1" applyProtection="1">
      <alignment horizontal="center" vertical="center"/>
      <protection hidden="1"/>
    </xf>
    <xf numFmtId="0" fontId="6" fillId="0" borderId="9" xfId="0" applyNumberFormat="1" applyFont="1" applyBorder="1" applyAlignment="1" applyProtection="1">
      <alignment horizontal="center" vertical="center"/>
      <protection hidden="1"/>
    </xf>
    <xf numFmtId="0" fontId="0" fillId="0" borderId="1" xfId="0" applyNumberFormat="1" applyBorder="1" applyProtection="1">
      <protection locked="0"/>
    </xf>
  </cellXfs>
  <cellStyles count="5">
    <cellStyle name="Bemærk!" xfId="4" builtinId="10"/>
    <cellStyle name="Komma" xfId="1" builtinId="3"/>
    <cellStyle name="Normal" xfId="0" builtinId="0"/>
    <cellStyle name="Procent" xfId="3" builtinId="5"/>
    <cellStyle name="Valuta" xfId="2" builtinId="4"/>
  </cellStyles>
  <dxfs count="6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ont>
        <color rgb="FFFF0000"/>
      </font>
      <fill>
        <patternFill patternType="none">
          <bgColor auto="1"/>
        </patternFill>
      </fill>
    </dxf>
    <dxf>
      <numFmt numFmtId="169" formatCode=";;;"/>
    </dxf>
  </dxfs>
  <tableStyles count="0" defaultTableStyle="TableStyleMedium2" defaultPivotStyle="PivotStyleLight16"/>
  <colors>
    <mruColors>
      <color rgb="FFD94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F32F2026-8607-11D1-8892-0080C75FFCC4}" ax:persistence="persistPropertyBag">
  <ax:ocxPr ax:name="_Version" ax:value="65536"/>
  <ax:ocxPr ax:name="_ExtentX" ax:value="1799"/>
  <ax:ocxPr ax:name="_ExtentY" ax:value="191"/>
  <ax:ocxPr ax:name="_StockProps" ax:value="68"/>
  <ax:ocxPr ax:name="ValidPrevisouYears" ax:value="0"/>
</ax:ocx>
</file>

<file path=xl/activeX/activeX3.xml><?xml version="1.0" encoding="utf-8"?>
<ax:ocx xmlns:ax="http://schemas.microsoft.com/office/2006/activeX" xmlns:r="http://schemas.openxmlformats.org/officeDocument/2006/relationships" ax:classid="{F32F2026-8607-11D1-8892-0080C75FFCC4}" ax:persistence="persistPropertyBag">
  <ax:ocxPr ax:name="_Version" ax:value="65536"/>
  <ax:ocxPr ax:name="_ExtentX" ax:value="1799"/>
  <ax:ocxPr ax:name="_ExtentY" ax:value="191"/>
  <ax:ocxPr ax:name="_StockProps" ax:value="68"/>
  <ax:ocxPr ax:name="ValidPrevisouYears" ax:value="0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161925</xdr:rowOff>
    </xdr:from>
    <xdr:to>
      <xdr:col>16</xdr:col>
      <xdr:colOff>409575</xdr:colOff>
      <xdr:row>20</xdr:row>
      <xdr:rowOff>0</xdr:rowOff>
    </xdr:to>
    <xdr:sp macro="" textlink="">
      <xdr:nvSpPr>
        <xdr:cNvPr id="2" name="Tekstfelt 1"/>
        <xdr:cNvSpPr txBox="1"/>
      </xdr:nvSpPr>
      <xdr:spPr>
        <a:xfrm>
          <a:off x="1752600" y="733425"/>
          <a:ext cx="841057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  <a:p>
          <a:endParaRPr lang="da-DK" sz="1100"/>
        </a:p>
        <a:p>
          <a:endParaRPr lang="da-DK" sz="1100"/>
        </a:p>
        <a:p>
          <a:endParaRPr lang="da-DK" sz="1100"/>
        </a:p>
        <a:p>
          <a:endParaRPr lang="da-DK" sz="1100"/>
        </a:p>
        <a:p>
          <a:r>
            <a:rPr lang="da-DK" sz="1100"/>
            <a:t>Dette dokument</a:t>
          </a:r>
          <a:r>
            <a:rPr lang="da-DK" sz="1100" baseline="0"/>
            <a:t> er en demoversion af det ansøgningsskema som benyttes i Erhvervspuljen. Det </a:t>
          </a:r>
        </a:p>
        <a:p>
          <a:r>
            <a:rPr lang="da-DK" sz="1100" baseline="0"/>
            <a:t>er derfor </a:t>
          </a:r>
          <a:r>
            <a:rPr lang="da-DK" sz="1100" u="sng" baseline="0"/>
            <a:t>ikke</a:t>
          </a:r>
          <a:r>
            <a:rPr lang="da-DK" sz="1100" baseline="0"/>
            <a:t> det endelige ansøgningsskema. Der skal altid ansøges på ansøgningsportalen som findes her: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https://tilskud.ens.dk/Dashboard/Login</a:t>
          </a:r>
          <a:r>
            <a:rPr lang="da-DK" sz="1100" baseline="0"/>
            <a:t>. </a:t>
          </a:r>
        </a:p>
        <a:p>
          <a:endParaRPr lang="da-DK" sz="1100" baseline="0"/>
        </a:p>
        <a:p>
          <a:r>
            <a:rPr lang="da-DK" sz="1100" baseline="0"/>
            <a:t>Formålet med dokumentet er, at ansøger har mulighed for at teste sin ansøgning inden der ansøges på ansøgningsportalen. Herunder hvordan tilskuddet påvirkes af levetid, prioriteringsfaktorer, investering osv. </a:t>
          </a:r>
        </a:p>
        <a:p>
          <a:endParaRPr lang="da-DK" sz="1100" baseline="0"/>
        </a:p>
        <a:p>
          <a:endParaRPr lang="da-DK" sz="1100" baseline="0"/>
        </a:p>
        <a:p>
          <a:r>
            <a:rPr lang="da-DK" sz="1100" baseline="0"/>
            <a:t>Dokumentinfo:</a:t>
          </a:r>
        </a:p>
        <a:p>
          <a:r>
            <a:rPr lang="da-DK" sz="1100" baseline="0"/>
            <a:t>Version 2.0</a:t>
          </a:r>
        </a:p>
        <a:p>
          <a:r>
            <a:rPr lang="da-DK" sz="1100" baseline="0"/>
            <a:t>30/09-2020</a:t>
          </a:r>
        </a:p>
      </xdr:txBody>
    </xdr:sp>
    <xdr:clientData/>
  </xdr:twoCellAnchor>
  <xdr:twoCellAnchor editAs="oneCell">
    <xdr:from>
      <xdr:col>12</xdr:col>
      <xdr:colOff>9525</xdr:colOff>
      <xdr:row>5</xdr:row>
      <xdr:rowOff>66675</xdr:rowOff>
    </xdr:from>
    <xdr:to>
      <xdr:col>15</xdr:col>
      <xdr:colOff>221615</xdr:colOff>
      <xdr:row>8</xdr:row>
      <xdr:rowOff>189865</xdr:rowOff>
    </xdr:to>
    <xdr:pic>
      <xdr:nvPicPr>
        <xdr:cNvPr id="3" name="Bille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019175"/>
          <a:ext cx="2040890" cy="694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22860</xdr:rowOff>
        </xdr:from>
        <xdr:to>
          <xdr:col>1</xdr:col>
          <xdr:colOff>38100</xdr:colOff>
          <xdr:row>8</xdr:row>
          <xdr:rowOff>30480</xdr:rowOff>
        </xdr:to>
        <xdr:sp macro="" textlink="">
          <xdr:nvSpPr>
            <xdr:cNvPr id="1032" name="ComboBox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148166</xdr:colOff>
      <xdr:row>0</xdr:row>
      <xdr:rowOff>105833</xdr:rowOff>
    </xdr:from>
    <xdr:to>
      <xdr:col>4</xdr:col>
      <xdr:colOff>486834</xdr:colOff>
      <xdr:row>3</xdr:row>
      <xdr:rowOff>116416</xdr:rowOff>
    </xdr:to>
    <xdr:pic>
      <xdr:nvPicPr>
        <xdr:cNvPr id="3" name="Bille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2583" y="105833"/>
          <a:ext cx="1566334" cy="63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6</xdr:row>
      <xdr:rowOff>304800</xdr:rowOff>
    </xdr:to>
    <xdr:sp macro="" textlink="">
      <xdr:nvSpPr>
        <xdr:cNvPr id="4115" name="AutoShape 19" descr="data:image/png;base64,iVBORw0KGgoAAAANSUhEUgAAANcAAABNCAYAAAA1gPGQAAAgAElEQVR4Xu1dCXycVbU/59zvm5nsyWQmk62lK0sDFloQRZBW9rI9KQRlU5FdxefTp09FyBPBhwg+FWSXfauI7Mha4LUUtUClQCndQpNMM5nJzCRtkpn5vnvO+91pQtM2bSclbVqc7/cLpc333Xvu/97/Pfeec+65CKP93HKLXQ7Fh5KGiwXhCFRQASBrROOjqPDm+OSapTBzpjvaYubrzyMwXARwuB+M5Pvj7rzT1532XoIoPxLEAIhQtnxEyf6IfOCy/n63130FvvGN1EjWnS8rj8CORmBUyVV+0/1nE8IvQNEYYN5cFqVEXP0uO/rcrpDvbWhs1DsakHz5eQRGCoFRI1fJrx8IeErgDrDU0aK1D0Q2bxMiAIuLiNdb7F4XuficjpFqeL6cPAI7GoFRI1fZLfcdrQCuB1J7A7PaUkORCIR5gRL4WvSiM5ftaEDy5ecRGCkERo1c5Tff/V2yfZeB1mavtcX2oLJAtPM+As3uvPCMD0aq4fly8gjsaARGjVwVN993CSmrSUQHYcvcgiy5WC9Bx53d+a1zluxoQPLl5xEYKQRGjVyBPzxwuFbyv0hqX2BtbVl1EYjwXAbn/K4Lv75ipBqeLyePwI5GYNTIBb+7r7TCy7ej7T0BXF2wJYOGaEgD85Wu6JvXfvtrnTsakHz5eQRGCoFhkavpvfc8hxaXf9EiOIoZpomt1oLo1wm9T8HSyuUzZ2Luzl4RrLj1vlmIdA0g7Q0iaiOCGUshgIjIfMjIJYnOM9+DJuScG97URBPGT6snH30RAKazaC8iNAOql9Lgf7+18RDjN9vKgjTnmvIv5hEYEoGcyfW31tbKXoDLANWpiqiUWXyAwIjUx8xhl52rEy0tf2k85JC+XLE2TuSk62lEhh8QwGQh8hoXMnCWQ70i8ndX3MvWVhb+AxobM7mWO2PuXKs12jMLXP4+WGofAC4AQQTEjDB3AuBdIO49K5YuaoOmptwJm6sA+ffyCGQHcg7P6y1SkIb2Kyyf53ztuhXCjANTvikAEZmF28DJXBTr6XmxsaEhZyKE7rmnKNVr70OoZwvidAQoAYA4CL+iNDwR6/CugqbciQUiOPHhJ49Fpa4AkQNAxLNRExFZADoQ4Cal9e1Lv3pyOAcI8q/kERg2AjmR68WW8LG2bd0EAHuw1uvXa/1VDRSASMIsLyPxV2bW1saGJUnTXKsksLrMRl3IXi+RiOZ1zrpk19e7h7UUBIDxD7wYUlbPLQDqGBDxDSmHZYmwuxhZX5bCzIutjY05a9thtSv/8r80Atsk1zPLlnl93qIrCstKvtfX05ONpBhMLPP/A4WISAoVHvdhW9v8Cw880BkNZMc9+OTpivDniDDZaLGsDOa/g3ZXiASC0ossN4iT+f3ys2a3joas+To/3Qhsk1wvroyE0KtvKvAVnJhKpbIm88Fj9WNiZdWZiKD8sAzxDwfW1vaOBnTjH3ri15ayviHC/qycgxzUxkYy8Ff0eAS0+5DL7n+vajx56WjImq/z043ANsn1TGtrvQ/pNo/Xd1Qmnc6GKW1EqEF/ZzOSRX5O3clfz2xoWDca0E186ImbSakzRKRkq5EfXh+Aqx+VVOpny8/6t/dHQ9Z8nZ9uBLZNrmXLSn2+kt8UFBecnerrswcG7GAb9kAhzCwW4Nnspv88c/z4UTkiMumhJy4HxEsAIDTQdYi4kQYDo8KIBEHuZnavWtF48vJPdzfnWzcaCGyTXCJCr4TbLyalrhMRr6w3k2+27yJE0Cxhi+TIL9bULDUWxNFo0J4PP3WkIF8ngPuCwPrzYZs82WBgkCQwXKu1vmPVGSdHRkPWfJ2fbgS2SS7T/JdXtu0lXrrV6/V+wc1kVHb1149LtgDjQgIUFr425fNcNauysnu0YJswZ04ZivdaBDodEEs3WxoaWYmANc9Dlp95Vd/r7w3DhzZa7crXu/shkBO5ForYPe3tR4nQlYiwLwB4jE82+zADEqbY1Y8I2r+IzZ+7vHF0DzXihDlP7wuaL0fCo5GwBPu3iWZCEACNzEtA8zVsFT65svGort2v2/IS7w4I5EQu05Dn2tuLyJGDFMHZAPAFACzIqivhqIXwqBZ5BGtrV8zEYYRA7SiEmuZa4/de10AgZyPgkYAYEBAlAH2A8CYJ3JNxu+etPuOMZDadQP7JI7ADEMiZXKbuhQvF7qhqGWsTBRXaSoOLonVKPJ7VC26+Odb0CUOJ6uvrC5JJt3jduvYkAHwyP9mcOWqi9tQKUjUj+ckVJYRrQamOdMJtCV944qi4CnZAH+aL3EURGBa5dnQbKkKhfVmrz7l97pM9PR3mSP/IaJW5c63pH36Ib15wgZvXVDu6F/PlDyCwS5HLX1X3eRE+HnX65ng83jZi5Mr3dx6BUUBgFyBXE/n9f9zH9WSKCKBQMfqRsTmj0AOMse6qstXw3ns5BwKPAob5KvMIDInALkAusCqDdWcxcA0ILSbBtxmdaaJoqgJcjDrzciwWW5vvvzwCuxsCuwK5KBComSZCpQAuCJEHmRMAqkRsXuMvLl6+fPny9O4GbF7ePAK7Arlg0qRJ3lQqRT1pPV1QjrLYvV8p1RaJRIzF0PyMjGEj3995BHYiAqNJro3ifwOBMbUuORehwIEE9FcCZ040Gt3UYpgn2U4cHPmqPhkCO51coVCoSESqtaZKEUViYS9p6NRKfwlAJiDLUkE6GATnopZFYusKcrEAPahd5ngXYjtEIsZHtTsRLXtgextd1R9A8sk6dAd+velhiB1Y1YgUPerybqvDR6SVA4WUV1ePQ4dmAckYFEwDoBYEH4i2EHESAD5d4MHH12Xgewi6HhEiKJgBoQyQWMJcIAhL0uw839fZucYEX42ogDumMCwKBkMetCeCcBnIpiQTRAUxt8/+sLu7Nb5jRPhkpVZUVJQpVVCdsji+rr09+slK2wlfjxvn86dSE9Eh3dkZHrVEshuR65aFC+1QeU21ZTnFjuNkHJ8v3DhmzIgcgQ8EAiUuWN9TCIUCsJAEYohokgYUAPNYIZqBAB2A/C4wfT7bBcQLQFSLEkmJiJUBCRHJZ0HwXZ2yHl+7tm1EUq2dNG9eSW8yFSRRHvE63eV1dbE/DSMPyDaGi+UP1hwJgI2AWIbAff1KLIu9mLQ5IItR059jsbYPd8LQG3YV/urqKQIwE4gWJcLh14exajCnEswZQHOBxs6aCLE4FAp6BC8SoFSiI/yrYTd4hD74mFyPrlixJ1re/UnLYWjRGO063WTZr7hOarFOpf45nKQzm8pmDBbRxNovEMI3BemWZJX/jcG+K7/fXwpWQQOiPlkY90eAeYw4V3HmnVgsZg5d9i8BJ3n9Vd2Hi9DJgPRAotDzJjQ3b/e5sZMen1ey1spMsRQeyAIHAmEZIK4EjQst1AuJ+1qenTXrE1kqp0+fbjevbj9TQGYhyD8BwRzMHDSpKWDRHa6HlqxtG5nJYoTGxsfFlFVVTSTEg1mpD7rC4bdzJBcVBsZUe9Gd4CH+MBKJ7KxLNNDv99eL5f0FMvfFY5GLRhqPXMtDczD/ieUf7Q8+dZHt8R2k05nxLFKOICnb61npZDLLhPVt5PHMPXE7ju6XV9VNZZYpCPpwJFwDmdRvk8mkiR3c7AkEak/SIKeR8A2dnZG3hoovNPGH6/rcG5AwAsTvooOL4v7iFTBMc/2RL7xQhhmaBbbnVCLcV5jrRaQASMUBsIVd9zUA5z6PZN75JATLkqu5/UwmfSAgPZjoCM/PtXOG8R5CE5gf82yvhhjYF272vcE8nU6XiUjPED5Ho53Mt5te76RKq6un2xr/jYDmRKNti4bRnlxeNXUOaMWNzu4acrHy/BwF+hKxdnNwdvAz8F0OOTZnWACv5PDe0OLinFWrqr1iXas86gRAKmdXA5tjJAigLMuc4M0A8Hwnoy93J4xd0IiY8x1ZFRWhfUXhbBR0ReFByO6zFsr90Wh0yBQA/qqqz7OoWeDA7cnkmtVbmiHLK6vvIMRuIFwrolOo8bF4vN3cgJJTsO9pc+Z4EqWBo8iy/x0EDwGQQnN0xuTXQDIHVMgk24gKuw+Icm+pSCQ+/NN2HqMZLrlKg/WTPJYu57T0goX1rMUEHjsIssyneEkkEunZ0JXT7ZJA+3hFvC8JVzCiAwwfFXrovXA4nM3AZYjR18d7iDARuUkXrL1EFLJX3lkbDsf9/rpaIXd/QQwiYkaTLEPmTgS7mNy+VfF4vLts7NgKSqfr01rHemMxs9fFsrKx5WhnPgOoxhOIYoROFufd7mh0udkCaPJ8BkSOR4FDGegFEXc+KPlIAVRxRoWTyTUfDR6StbW1hX1aT8im6Uv5wuxLTbYdK+yqjI/ZmmIRxBMWvA3hGse02QJ3GgMUW0JpTfCRDe5b/eMqq7k2I9ekSV5/vHsaWzSZGL0C2CPovJ+MRt8ZNCFhMBgsYvIcrFnGCgAp4LU2ycJIJLKyX97sHtoWtY9O02IqgAMQuEYJoMuqpaQAF7S2tma3Uvho8+pzPWT/hkFKWRvebHyAnxSBZVmZdMa5QSy4+pS6uniOwa++8kDoIgAsZ4GnyVLHoNZp0OlbE4nEkGeoKqpqv8AixwHxHV2RiAF/qFnYLguGblIanwegVlEyS1A+5JT1VK4GgRnPzK1XipqUsk4F1mUDp6s/7uz+A5UC8hGzXJFKqUfnn3zodkWJDCLXdEB6aBuaCyuqas5EkS+JQBSB0pxlPZYTsqDA053VgdeyS+qGBk9pe+dUQjgOECtJJCmItgj7APEdB/nZno6OSHV1dTDt4mwAnIjsrgGF+zLQSgb1kEjKmGtPJoI9EKkTRJta2JSjBB0X6d7uaOvyilBoPxE6CkjeTLa3v1ZWVlauvIVfEsHDAaTHkJJFygAliSh/dnutsOWVo5FktgjuCSBvo/A8RlpKKDMRYFVnR/v9g7Sd8vur9waFXxHi911tvWkjX8KiVwuqAIJUI6p/ZMB51AvWRBE5XgCKASWBgl5kKDD7eODUk4lEonszco0b5yvr7T2MGE4BVElBSQNjGaIozdb93Z2t/zADv6KiohStgtmC8lkW6BTBNIlUInEfuHBfIhF512jLimDNIQJyqQC+TQQlAtyDGksAVTVr54mgv/QpE/iAj65ofsn2eGbq/nyEQyV1sb1ecNLpxQL6nH8bN+6dXI7wB4PBai3qP1jR/PICz3PJVOpzoOlsB92fmE4fSpHmQq5gsH6yQ+6lovGurtiaxRWh2tmiYTJquSuRyGq7bTyCX3r65cOUx3MdCkwT1kOmAsieriYyI/t3TM7/vnzEERvNtNuqZeD3/XuuMwTkcEF5iRS8ZZbiA79HREHH6YrFYkbTZCqqav8TWb4uAK8ByhOoYLUWqSHGL5PAOgf1bUY7lAbrJyvSjcIQAMZXSHiZJixE5M8D4F7A+FJxgfprKpUq1+j5rggch8KvAcFSZnlfiFsUq6ME5RAU+itYvEhp8mmRg4TwywSwVoibEpHI4spQ6GAt1IiIryQi4acrK6unM+K5QhgVhseUxWnQsA8AHiMAK8Tx3mxZmRArOU4Yj0SRx1Hw/4zlhom/AoIVNvHVA/sw455Ju3QMkZzBAjeikhgw3YDIDgssAKQPyaVlDkrSQv4GIBQw0RPsQisClxDI54hwOrK6t7Ozba7f769l5blyYFlYUlsbsFy5EoRdFrrLEjTav14Tn4ECUSn2/TJZVNRb2tl5pGK6kBmeJHL/7morg0r2UCAnI2OfrfjySCSSqgiFjhPB36HQQiC4l1R6mZvxFBFgo6DeBxRemmxvb8ZHVzZ3EZrQo4+7e7PVGCoF4rq9IHByZsLYubksDbNmd5cuVkDPxkJlrxfHYuW2tq4j5d7ZWVIyf6g9Ui7k8gdrvykgIVHyQLK9fXVFoNrM3F9g4tu7NqjuLY79piah+Qe/Ohu99s/F1ebivS2+a9oNIE8BY9MhC156e3vOq2XJ1RI5XYDPYRCjsVtIzNozuz1CRtCI+A8P6JfNYPNX1f4AhE9BhlsKCqw5/UsMT3mw7gwUPgJQHkhE21+oCFQfI4hHC8j/+Uie7V8uUmkwOEGBdbqY3Ps23m05TkaD598B4QsM8Ht0PM8lk0W9/lBsGrh4AQg0M6d+178PptJg/QQSfTEhjBtMLhE6TRBfTUTCz2brBjoPAf6UiIUfNCCV1NVV2hl9kgDuqdPq2u4xZev80fhMEPyqgNyRiK6Z5/f7S4TsWQBwvADenoy1v2pWT5WV9bVM+usgUsdO30/J56sHphvNxfNK3J95PJ5Wk9aPyTdDkM9SyHfEOzpe7t8GUFlV1XjFZAwXPQTudQBQ4qJ11QC5Kivr64T0HwXlsURH+y0G+OwyNKNPAsDD0UNXc2/vWvT6rkRQLjh9V5jlcLaLJk3yBpLrDmGiy0jJj2Jr1rxdUV19LGi8CTVeEY/TQwDZZSCWBWqmI8qtQuoHXZG2l/EvzasdFNjyFT7mK5PQRbO5PvXEt5uXv9g0c+Y2N3llZWUV4Cn6kQJ+y2fTU+FwOOMP1J8r4E50lFy3bgjr0bbIVV5eswdZ8B0UmI/ovBiLxdL+YLWxxIVQW/fF423bTO552pw5Klle1Zi9G0zznpstCQdRzZALRV5yNf/ssGMP/1vTdiTdWU+u8FcY8FQRWYWAy81afn01JlmCaCb6AFLWm11dq5P+QM33DBFI5IZYrH3ugDj+qpqjWeSrSPSCpHufQdt3Jgg1aJQnyIElWaO+WbMox6fRcywg7QEg91iiIgz6IiGzd+P/6Z+AqLyq5mQSPB0ZHursDD82UM+4ceN8ybXOaUTyJSF9/YDmGkSuZ/xVVQcLqItFMI4gj4AFH3Gvvdbj6at00Q4VWPB2uKLC9UcTh4OA0dpZcgGAFQjU7K9BzhWUJcloya0Ay93SyuppSuG3geH1RGzNrRVVVfuB0C8F6K/JaPhGQwajfWyXv8aMU5UlN+gUfGx9JB8UiZYTWXCqJdYP0GSdQOvqAXKFQqGqDOO12UsIUD2okZexZXUrrUtEZAKm029RYWEJuPIgCj7MrjxuEjNle8grCJoqieDniPyXeCTyR6O5gOnXjpZT1sXbP07LZ6zerLxPouAtiVj4AXx0VXOzQrVHtqAt3PBIlgXs6g4imp0aW5urUQPLqmouVMJ1YKtb4+FwWzBYPzEj/D1CeqqsyHq5eRMz+lbJNR3s8tXVZ4LAWCU0p7MzvKwsFBpLghcT8AJkNmTb9r5IBI9+/tUT0LJ+Ka5u2FKbsxvS9Zrrfo1w9UtHHLYkx73mRppw/Z6r7UxG+KwAzEmWty8Y547byL/Y3NxsNrvZCcsfqPt3AZ6Gim+MRyJvDBQWqK4+3NV4FiC9Ri7MFcUXocjnGHARokQB1g+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+ljgAAXwXGe0/eaKQOg4QbpS0Dq1q6Nl8J1xtj9Y+xQI/CkeC9+Of1616g822Rcxc38el02iihDB9njMnus5Td5LFt95U3Ouy6PKytq9AeFSTfB8sYeea20t06WBxKkEMs0CvC0WC5t8gR9bH7dCLjSnlEXT10Fgnk3uC9FomVMeXHcGAu5pgfvHaDRqGpmTGXrmky9Ptbz2dYDwRWD+OBfjYFYYbQ2IPSJyNUrf7c8fc8x2+Wk2shYCPtQ/g29pKYr95DoAFf9hS+SyOP0Sk3WhMOwPQq8TcbuBcQBIAkUuYlj68E2vV3lc0OcJilfp9DXrlzszrIrAh6cByrGAeOsmRhZVWVV7IrMcC4pvHIJcTzc0NFjRaLTCEbUnCExBwhoQqTcEZ4BXC23603rNtTm5+pdjRwjhaQJ4HyAvA40XI6Aq9qnLWltbU+VVVZ8htH4qGu9OxNqeHiCXZutbYhIkkX6ORPoG2qtA9TvkcS2x87yIlGqyf9Gvub41ffp0a9mySInHoycwyn4CYo43jQWUchT8u5Omu6nQLSPGFxDhLwjwjjHubOgkhRpRW4zvxWLhf2bJBfRzIeu0rZLrsebmQxCsO4hwbzYp08wepD/vs0mmmTXHA3S4aafJKrDuHqaviyorq8/SgNOQ+Y5EIrLE7/dXC/kuNaZlN6P+3N3dmhjY5G2JXKWlpX7LU/R1QfAy8UNdkchqv7/2YEA5XUie85C8urGJeovbqOwvjnvmjVIH05eQpS4wl0tkjRqD014bYinlgNavg/BVSve+tr2+rmGa4nMiF7l9jwN5v4IoExj5gURHhzEnDzyqqqoqkE5joc8HHVp7yjYnF2BFsP44AD5HkJ9JdrTfO9AHZmkj6DkLAA8Bi68ZZNA4DRFfrQ1UPBeJJMabbQtz5s14PN5TWlpfZlmZvdii4xB4nGLrqlioYtXH5EK4fRCBsbKmZm/twgWIuEaD/BNFziORexKxyJNG82bJJdZPRTaQq6SkrtLy6K8CwD4Z0lf2RKPtg9psBQJ7BNPglqwNlTf716ypGmTQ+E5NTU19RsM05OxWYl0oFCrMiD2RgY8h4eOIrB+jTq1msO4lwjtjHWuMJXPwoypCoX0cgI51kUjn1shVEax9Cgc0l7looVfZ53lt78XCehISebOztghoZq0UtTkZ9y8eUb+ZNb5mtbFubX3obvzb4uLqoMdH32YUBxy4N5lc01YZqp2hWU4gxKdt1K8PEKOfXMcD8W0bTPGTvOVVPccDwKEE+Ei8tPDN0q7UWAX6GwK8xiV4eKj929ZlFDz6uVf2YlAXkKKTBGAsAdjGF5pdJqKsA8DFoPUdSuMTzx53WGx7loRGhoEIDQY5SAnPicXajRN505hOg6nRurI1zcUaz2Kk15IdbQ/4gzVHAfCxADjfZ9PT4XA4m3CnKBistlEdTYw+lMzTiIUyBLnA76+ewgovQBByPeqGtQUFHwW7umwXrANAwEw6xaD48k01V1mB5wWzxAKEYxDVg/GOtgX9WNulgeqjFcLZiOq38TFtC/0tVTME8BzF+MfB+8fi6uqgraERAWeIyEpBCrqk/6u/H4ckl/HX9fTATCH9DSS5MxFtf75/KW18UyGX7VOMgcgifTczlw3SXJdWVdU1uKJ/zAI39RtRjMiqLFA7lVD/DsC+CnXvfCDP5QBY6njwJ2v7/YRZ03tFaIpYeCEA3ZGMht/JmVymlr+sWlUurE5BlFneAl8dKmUhi6RSfZ0i8prY6s/v1NUt354NvSnfOJOR6HxBfrHIZ7/oOA5lBM8BgVLUmfvj8bi5I4sDgZrpmuQIdNUD8XhbNoeG3187BgjOF5Kl4KSeSlRWpiq71n1VC4xTQmYzbpzHOTu2B0hnDBvx4uq9UMlJSOowUipgNiuitQOsl4voZ7QqmHvYvIOjTcO50XITVmfJ1dZ+pjCfCID/BGJzaXqWXEZoZa6uQFzHIku6IpEWf6D2u0AwDcD9fbyjY2DgQqC6eiYznYOCr3RG2+42IUko6qsIUmXCxQC5VcRYYGCKCByEIItcmx7ypMmrkS9AZC+46V8O+BjN8iztyjEieDIjrCLB94TEI8KTUfCzANINJFcbcvlDdZ8D4NMZcG4yEn7GX1X7WRY5F8nsteQ5YkmBpUqY+XOIFGLS15vJMWv4EPyOCC5RAs+KZJb2W+Hs8mDN5wHlcmQqFuA/JWPt/9sPCZYHg1MJrcuF8c5ELGy0mXmoLBTag5jOB4FKAHoS2Y2xIg8J7CUgRwrKc8lo5H6/3x8Uy3M1gPQlOiIX+f11daC4ScT44/QjSqCXCX1IcJCwHAau9bNksvr9yso1hzPK9wTheURciK7WYEkJMx2LSGPQhu/Hw+FweSB0PCBexWB92fgBB3W57a+q/SuwPByPrbn14xl0zustBRRM7W0R1QjZHouUFs5EXdte9uW6uvhwNdammqM8UD1DCVekbZpXJNLrumoMK/dAS+QNEYkopZjZrtWgJ5I4/0TEtWafmsnIRKWsBqX037TWUYCCEkbnUEZeGigt/eCTnlI+4vEXQ+KzJyKwH0UpAZ1WLrR6pWTlkyceOBLp19YH7hKeZhQLABsfywbNJWCWAh3C8Ewy5vtbRSDzZSTYS1A/kohknZbZp6y2dhppOQ5YvZ2Itj6z3mCQnA4gx5obXUQgTWSMm2AjYjMxPh2LhZcVF1dXenx0MhLbFso9g5bPVFlZXyPEhwrA/ihiixJXWNpAW+VEPFYU/9bI4K+ubgDBI4XgrcSaNfNKSur8tk8fIQgzEDAlLC5SNqyFiWVeLBZ51miVioqaMUDyFSHYSwEtEg2PxePhlmx7TLwiqyYk2BORL+2MRP7W31QsDQYnKbDOBbCfTkRXGyvj+mfSJG9lIjWVkU81pylQOG2y/gOiBQTNKe08bCJI1gfuykUilE5E268x35WZ2FZlGZfIOjL7HyMtUAG78JbP1g9FIpHeQCBQLOidrUEOReG4KVtM5nOGIlbqEWNeX+9EDn4ehC5Etn68iYXaqgjV/oZceLGzM/z4kEdOmkToiqydeHhLwK0txaqqqkKuWMczIAOCNuGqDFKCIhlEdDQoIRETb2UzSsZc3mrmdWQuNDf/IElKAxoPkQ8AuzPIL69rbzeO12EtU7coo9Eg601tI1PehoqwqqqqykV7/NBHTgDYgl5K46p4PLzGX1tbA8wlkMm0fuxrAYDy8vJyVVhYTY4nGY02Z/cbJiC6qys1RoOexChViIYc1EoeWhlvazNhStoMrPJ1bo1XmCKR1cbJniMilAQAAAmdSURBVLVKZvcwBbK3OZngMnbaDH5NnAHFCXDUDEI5RKFzbTQaXWb2YUqpKtu2k/1hVVheXl6mlG9PITWWQRcBU9ImWA3gLNsQ3jbdrqgI14iS8cqCPslkPhhokwnzUqi/D4CMburHg9saDAaLtVJ7OD2qffOTDw2e0mDXWAXuZAEIoVAGCZrT4K7YEJwwyVtZ2TMBfaRjbf0nDRoaPOUdySko7hg0l3QgdiNbH2ltLU0mmwdiXTEQ2KuYad2+IDIWQBcLYBhIWhL77PMBvJKNM0RjLfWk9ISCAuvdgVCngYmhPFg31RLqiMVawjvtPFd5efU4sdV5gFIxYDMWQyATxoiGcWaayDLFxC9k5TLvGRuLIRcgGEuU+TczoTSjyw/G42GzdMzJQrg14u/E320N709CalVfX+9ptSyB5maTKWubmJj+ANuY9tFjsX1TLPZRBGAGlVR+OMkiOdv8e1GKftm69TNmCNBg19YmrHA4PJCSYUtwmrabNlIgECjSSh0OQl8RwEeSHVlz+3DbT7W1tb6wx8PDPBlhhUIhb0lJibu1VU9DQ4MnFovZJiJje7YdBoSdRi6zd2KLG82kOTjeaMBXMbhHBkbG0HFJRqdZbQSpp2Lrg0iH2yk7kUu7blXrg2vtkwDAGEUWE8JSEbLYhO8w7AGITyc7wk/kQtRcW2n2eb2Os5eQdRCy7EeAyTS4N25i+cu1uF3+vZ1GrrJQaIJx+CJKWZbUQ7FqKLgG3vv4fULW9BFY+l4T/jSSnb/L99YIC2iW6g7jTCQ1jdb7qMxKIS2Ef7d2QEo7E7WjPAVHMJi9GrWg5ifjgyIcRrh5o17cTiNXYWGg1i60T0KSImPs3n5yAYrGdk3uCz3RqAkAzmuuTzSMZlhlZStLipUuShOx66reZLLZRLoM2wKbgxiqfNy4Erunx0dEa4fjm8yh7F3ulZ1Grqz/hdXRorgoi8IG9/rWQcnaqze8L4qMyaGjQMGr7SNp0NjluiYv0O6OwE4j1+4OVF7+PALDRSBPruEiln8/j0COCOTJlSNQ+dfyCAwXgWGTq2nuXGvKuHGBXtct8mpvX1SlOy+dPPkTZUgartDDef/cefNKEAv9lkKPODoNBRC7dfr0vu2NFRxO3fl3/7URGBa57l6xwiTtmGxrPISFx4KiNeLof2ihD4ok9dEnSb820t1w3DPPeMcFg+NY00Ei+iARLAeGTiRcgOQu8lRWrv79LjwpjDQe+fJ2PgK5kUsE73p3+QSrQF0KACeAQBBEvEhoogESJvU0KLnR7utbtCsQ7IKFC+1MSn/OY1nfQsBDRbjSJLPKhv6gxFjgec18B2d6375r5sztznu487srX+PuhEBO5Lpt5cqQT/MvENWZRFSQjUkaOP+ECITkCjtPacL/8i5cuLxxO9OQjRRw5//97f3BzfyCSH0J0chrSu53h5mUBSy9wvJnsej6up7ku7mkLRgp2fLl/OsgsE1yzRFRmRWrz0WUX5uzLsKb+xazwYGIol2+TFJrf3vO1KmDcuvtXDC/19JSsLal/Vql1JnAUj6Uj5lMwh2RGIP8yrHxrjunTdv185/vXBjztY0AAtsk1wNLlwa0sm/0+gpOyfT1bTGRjTlgqR333T7OHH3hlCkmantUIifOW7BgHxR1O6E6GGBDHoTBWGUngyzB+CF2+b9vPeTAUUvWPwJ9mC9iF0Vgm+S6p7l5H3L5YbLsBnacLcTSZs9qmEy9JllJw7J7712Ra56Nkcbl/AVvHQnA1xGiOTbQL+9AQPbAnwDK6zUpDV7WjvOTRMvKhdubUXek5c+X9+lBYJvkun/Vqv3FlcdIqbE8kDh0C+0XAM3anlbwzoL3Rmvfdf7rfzuBgP5HEKf0Z9zpl3YDscw/KI8HWOsFxPqn0dUr5/+psTF/qfmnZ1zvEi3ZNrlaWiZLX+ZB5fUeoDOZLWuu9RHVPeDw/mdNmbhiBxw6zAmwC95YdCix8zsgmjqQe26oD43mYu0+Cw7+tPr5x/45Wpo2p0blX9otEdgmue5MJMopFrve5ys+y02n7C3mNiQyy8L5HtBfbpw8edQMBN9+663aTErfjkRHgIhnyF5Zn6raYdG3c0pfe/vhB6/aLXsvL/QujcA2yWWO/E9Yvmq2Reo3AFK7Pr/hxk82BZuy1jqu8x9Rn33/fwzzwrym997zeNLpMmJPgShFHsvVa9dSD6Q7uodrJm9qaqLWo2Z927Ls74LIOHO7x6bykmWxdvVSYf65XV741B8aGoa8dWWX7rm8cLs8Atskl2nBPe3tRdK17ie2bZ8nzJXZPOQbHrFsuzuTTj/cpzNNF+yzT/twloTXzPugRJXyAVpkNiJNBYQiFEiywHzR9JdUl2dp08zxw3L0nj1/flUBeX9IRI0gUmNupRwQ12gsYVkjBLd4bLzrhgMOWJMPhdrlx+luKWBO5DItm7MiXuZw4iIQPAMUVoOgMpdWuMzdBOohLeqmVQ/esWY4e5frW1oKMp3d5yiLLs1ecYNklnFo7gcDgBQCvMUIlxV41evDjV88743FIeT02UhyOgjUZ69aEnYA5CMkvEuDfvy2gw/uGM5EsFv2cF7oUUMgZ3JlCSaiet9dPo48eBBZqhw0d4PXWuRZN3Z5Y0M2FCrnx1yj86vFS05GpF+SUpOFtRLud40ZM182668xkvAb7PJFby5//93hmstnzJ1r7VlSUispaVBK/BoworV6f6XT1fFKDpdJ5NyY/It5BIZAYFjkGkkE/+ud/6vwi/82y+udpR23YChDSZZgAGlg+SU6PTf+4MADs7cl5p88ArsDAqNGrqsWvTvTQ/gbVHYDM1sIJl6xPx/VoNgOMpEfrF9F1N/84X77Db5RYnfANy/jvzACo0auaxYt+bay1BUiHNjaNT7KtkG77hLJOLN/NH0/kwo6/+QR2C0QGDVy/ert979r+bw/dV03mM1huYVIREMudp33UWj2Dz6zVz4GcLcYVnkhDQKjRq5fL37/KM3wG6WsvVm02hK5TAS71vp1VvbXftwwaXDS+3wP5hHYpREYNXLdsGRJZU+K/2gX+I7WjuPbkkFDRLsCeB2Jc/1/Tp26XRfQ7dI9kBfuU4vAqJHLIPo/iz84i0B+Ya5nEd48kkIpJaz1Oy7ANyfut/eiXC46/9T2VL5hux0Co0quplWrfJ6u1CUK5YekVHCAYFnHriGWw0vEdb6f6o6+2pQ/jr/bDa5/dYFHlVwG/FsWit1Fiw/RSN8ioiMQsUJYr2HARx2Am3nqlKVNiNlrb/JPHoHdCYH/BxScZYnIvDkNAAAAAElFTkSuQmCC"/>
        <xdr:cNvSpPr>
          <a:spLocks noChangeAspect="1" noChangeArrowheads="1"/>
        </xdr:cNvSpPr>
      </xdr:nvSpPr>
      <xdr:spPr bwMode="auto">
        <a:xfrm>
          <a:off x="142113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4116" name="AutoShape 20" descr="data:image/png;base64,iVBORw0KGgoAAAANSUhEUgAAANcAAABNCAYAAAA1gPGQAAAgAElEQVR4Xu1dCXycVbU/59zvm5nsyWQmk62lK0sDFloQRZBW9rI9KQRlU5FdxefTp09FyBPBhwg+FWSXfauI7Mha4LUUtUClQCndQpNMM5nJzCRtkpn5vnvO+91pQtM2bSclbVqc7/cLpc333Xvu/97/Pfeec+65CKP93HKLXQ7Fh5KGiwXhCFRQASBrROOjqPDm+OSapTBzpjvaYubrzyMwXARwuB+M5Pvj7rzT1532XoIoPxLEAIhQtnxEyf6IfOCy/n63130FvvGN1EjWnS8rj8CORmBUyVV+0/1nE8IvQNEYYN5cFqVEXP0uO/rcrpDvbWhs1DsakHz5eQRGCoFRI1fJrx8IeErgDrDU0aK1D0Q2bxMiAIuLiNdb7F4XuficjpFqeL6cPAI7GoFRI1fZLfcdrQCuB1J7A7PaUkORCIR5gRL4WvSiM5ftaEDy5ecRGCkERo1c5Tff/V2yfZeB1mavtcX2oLJAtPM+As3uvPCMD0aq4fly8gjsaARGjVwVN993CSmrSUQHYcvcgiy5WC9Bx53d+a1zluxoQPLl5xEYKQRGjVyBPzxwuFbyv0hqX2BtbVl1EYjwXAbn/K4Lv75ipBqeLyePwI5GYNTIBb+7r7TCy7ej7T0BXF2wJYOGaEgD85Wu6JvXfvtrnTsakHz5eQRGCoFhkavpvfc8hxaXf9EiOIoZpomt1oLo1wm9T8HSyuUzZ2Luzl4RrLj1vlmIdA0g7Q0iaiOCGUshgIjIfMjIJYnOM9+DJuScG97URBPGT6snH30RAKazaC8iNAOql9Lgf7+18RDjN9vKgjTnmvIv5hEYEoGcyfW31tbKXoDLANWpiqiUWXyAwIjUx8xhl52rEy0tf2k85JC+XLE2TuSk62lEhh8QwGQh8hoXMnCWQ70i8ndX3MvWVhb+AxobM7mWO2PuXKs12jMLXP4+WGofAC4AQQTEjDB3AuBdIO49K5YuaoOmptwJm6sA+ffyCGQHcg7P6y1SkIb2Kyyf53ztuhXCjANTvikAEZmF28DJXBTr6XmxsaEhZyKE7rmnKNVr70OoZwvidAQoAYA4CL+iNDwR6/CugqbciQUiOPHhJ49Fpa4AkQNAxLNRExFZADoQ4Cal9e1Lv3pyOAcI8q/kERg2AjmR68WW8LG2bd0EAHuw1uvXa/1VDRSASMIsLyPxV2bW1saGJUnTXKsksLrMRl3IXi+RiOZ1zrpk19e7h7UUBIDxD7wYUlbPLQDqGBDxDSmHZYmwuxhZX5bCzIutjY05a9thtSv/8r80Atsk1zPLlnl93qIrCstKvtfX05ONpBhMLPP/A4WISAoVHvdhW9v8Cw880BkNZMc9+OTpivDniDDZaLGsDOa/g3ZXiASC0ossN4iT+f3ys2a3joas+To/3Qhsk1wvroyE0KtvKvAVnJhKpbIm88Fj9WNiZdWZiKD8sAzxDwfW1vaOBnTjH3ri15ayviHC/qycgxzUxkYy8Ff0eAS0+5DL7n+vajx56WjImq/z043ANsn1TGtrvQ/pNo/Xd1Qmnc6GKW1EqEF/ZzOSRX5O3clfz2xoWDca0E186ImbSakzRKRkq5EfXh+Aqx+VVOpny8/6t/dHQ9Z8nZ9uBLZNrmXLSn2+kt8UFBecnerrswcG7GAb9kAhzCwW4Nnspv88c/z4UTkiMumhJy4HxEsAIDTQdYi4kQYDo8KIBEHuZnavWtF48vJPdzfnWzcaCGyTXCJCr4TbLyalrhMRr6w3k2+27yJE0Cxhi+TIL9bULDUWxNFo0J4PP3WkIF8ngPuCwPrzYZs82WBgkCQwXKu1vmPVGSdHRkPWfJ2fbgS2SS7T/JdXtu0lXrrV6/V+wc1kVHb1149LtgDjQgIUFr425fNcNauysnu0YJswZ04ZivdaBDodEEs3WxoaWYmANc9Dlp95Vd/r7w3DhzZa7crXu/shkBO5ForYPe3tR4nQlYiwLwB4jE82+zADEqbY1Y8I2r+IzZ+7vHF0DzXihDlP7wuaL0fCo5GwBPu3iWZCEACNzEtA8zVsFT65svGort2v2/IS7w4I5EQu05Dn2tuLyJGDFMHZAPAFACzIqivhqIXwqBZ5BGtrV8zEYYRA7SiEmuZa4/de10AgZyPgkYAYEBAlAH2A8CYJ3JNxu+etPuOMZDadQP7JI7ADEMiZXKbuhQvF7qhqGWsTBRXaSoOLonVKPJ7VC26+Odb0CUOJ6uvrC5JJt3jduvYkAHwyP9mcOWqi9tQKUjUj+ckVJYRrQamOdMJtCV944qi4CnZAH+aL3EURGBa5dnQbKkKhfVmrz7l97pM9PR3mSP/IaJW5c63pH36Ib15wgZvXVDu6F/PlDyCwS5HLX1X3eRE+HnX65ng83jZi5Mr3dx6BUUBgFyBXE/n9f9zH9WSKCKBQMfqRsTmj0AOMse6qstXw3ns5BwKPAob5KvMIDInALkAusCqDdWcxcA0ILSbBtxmdaaJoqgJcjDrzciwWW5vvvzwCuxsCuwK5KBComSZCpQAuCJEHmRMAqkRsXuMvLl6+fPny9O4GbF7ePAK7Arlg0qRJ3lQqRT1pPV1QjrLYvV8p1RaJRIzF0PyMjGEj3995BHYiAqNJro3ifwOBMbUuORehwIEE9FcCZ040Gt3UYpgn2U4cHPmqPhkCO51coVCoSESqtaZKEUViYS9p6NRKfwlAJiDLUkE6GATnopZFYusKcrEAPahd5ngXYjtEIsZHtTsRLXtgextd1R9A8sk6dAd+velhiB1Y1YgUPerybqvDR6SVA4WUV1ePQ4dmAckYFEwDoBYEH4i2EHESAD5d4MHH12Xgewi6HhEiKJgBoQyQWMJcIAhL0uw839fZucYEX42ogDumMCwKBkMetCeCcBnIpiQTRAUxt8/+sLu7Nb5jRPhkpVZUVJQpVVCdsji+rr09+slK2wlfjxvn86dSE9Eh3dkZHrVEshuR65aFC+1QeU21ZTnFjuNkHJ8v3DhmzIgcgQ8EAiUuWN9TCIUCsJAEYohokgYUAPNYIZqBAB2A/C4wfT7bBcQLQFSLEkmJiJUBCRHJZ0HwXZ2yHl+7tm1EUq2dNG9eSW8yFSRRHvE63eV1dbE/DSMPyDaGi+UP1hwJgI2AWIbAff1KLIu9mLQ5IItR059jsbYPd8LQG3YV/urqKQIwE4gWJcLh14exajCnEswZQHOBxs6aCLE4FAp6BC8SoFSiI/yrYTd4hD74mFyPrlixJ1re/UnLYWjRGO063WTZr7hOarFOpf45nKQzm8pmDBbRxNovEMI3BemWZJX/jcG+K7/fXwpWQQOiPlkY90eAeYw4V3HmnVgsZg5d9i8BJ3n9Vd2Hi9DJgPRAotDzJjQ3b/e5sZMen1ey1spMsRQeyAIHAmEZIK4EjQst1AuJ+1qenTXrE1kqp0+fbjevbj9TQGYhyD8BwRzMHDSpKWDRHa6HlqxtG5nJYoTGxsfFlFVVTSTEg1mpD7rC4bdzJBcVBsZUe9Gd4CH+MBKJ7KxLNNDv99eL5f0FMvfFY5GLRhqPXMtDczD/ieUf7Q8+dZHt8R2k05nxLFKOICnb61npZDLLhPVt5PHMPXE7ju6XV9VNZZYpCPpwJFwDmdRvk8mkiR3c7AkEak/SIKeR8A2dnZG3hoovNPGH6/rcG5AwAsTvooOL4v7iFTBMc/2RL7xQhhmaBbbnVCLcV5jrRaQASMUBsIVd9zUA5z6PZN75JATLkqu5/UwmfSAgPZjoCM/PtXOG8R5CE5gf82yvhhjYF272vcE8nU6XiUjPED5Ho53Mt5te76RKq6un2xr/jYDmRKNti4bRnlxeNXUOaMWNzu4acrHy/BwF+hKxdnNwdvAz8F0OOTZnWACv5PDe0OLinFWrqr1iXas86gRAKmdXA5tjJAigLMuc4M0A8Hwnoy93J4xd0IiY8x1ZFRWhfUXhbBR0ReFByO6zFsr90Wh0yBQA/qqqz7OoWeDA7cnkmtVbmiHLK6vvIMRuIFwrolOo8bF4vN3cgJJTsO9pc+Z4EqWBo8iy/x0EDwGQQnN0xuTXQDIHVMgk24gKuw+Icm+pSCQ+/NN2HqMZLrlKg/WTPJYu57T0goX1rMUEHjsIssyneEkkEunZ0JXT7ZJA+3hFvC8JVzCiAwwfFXrovXA4nM3AZYjR18d7iDARuUkXrL1EFLJX3lkbDsf9/rpaIXd/QQwiYkaTLEPmTgS7mNy+VfF4vLts7NgKSqfr01rHemMxs9fFsrKx5WhnPgOoxhOIYoROFufd7mh0udkCaPJ8BkSOR4FDGegFEXc+KPlIAVRxRoWTyTUfDR6StbW1hX1aT8im6Uv5wuxLTbYdK+yqjI/ZmmIRxBMWvA3hGse02QJ3GgMUW0JpTfCRDe5b/eMqq7k2I9ekSV5/vHsaWzSZGL0C2CPovJ+MRt8ZNCFhMBgsYvIcrFnGCgAp4LU2ycJIJLKyX97sHtoWtY9O02IqgAMQuEYJoMuqpaQAF7S2tma3Uvho8+pzPWT/hkFKWRvebHyAnxSBZVmZdMa5QSy4+pS6uniOwa++8kDoIgAsZ4GnyVLHoNZp0OlbE4nEkGeoKqpqv8AixwHxHV2RiAF/qFnYLguGblIanwegVlEyS1A+5JT1VK4GgRnPzK1XipqUsk4F1mUDp6s/7uz+A5UC8hGzXJFKqUfnn3zodkWJDCLXdEB6aBuaCyuqas5EkS+JQBSB0pxlPZYTsqDA053VgdeyS+qGBk9pe+dUQjgOECtJJCmItgj7APEdB/nZno6OSHV1dTDt4mwAnIjsrgGF+zLQSgb1kEjKmGtPJoI9EKkTRJta2JSjBB0X6d7uaOvyilBoPxE6CkjeTLa3v1ZWVlauvIVfEsHDAaTHkJJFygAliSh/dnutsOWVo5FktgjuCSBvo/A8RlpKKDMRYFVnR/v9g7Sd8vur9waFXxHi911tvWkjX8KiVwuqAIJUI6p/ZMB51AvWRBE5XgCKASWBgl5kKDD7eODUk4lEonszco0b5yvr7T2MGE4BVElBSQNjGaIozdb93Z2t/zADv6KiohStgtmC8lkW6BTBNIlUInEfuHBfIhF512jLimDNIQJyqQC+TQQlAtyDGksAVTVr54mgv/QpE/iAj65ofsn2eGbq/nyEQyV1sb1ecNLpxQL6nH8bN+6dXI7wB4PBai3qP1jR/PICz3PJVOpzoOlsB92fmE4fSpHmQq5gsH6yQ+6lovGurtiaxRWh2tmiYTJquSuRyGq7bTyCX3r65cOUx3MdCkwT1kOmAsieriYyI/t3TM7/vnzEERvNtNuqZeD3/XuuMwTkcEF5iRS8ZZbiA79HREHH6YrFYkbTZCqqav8TWb4uAK8ByhOoYLUWqSHGL5PAOgf1bUY7lAbrJyvSjcIQAMZXSHiZJixE5M8D4F7A+FJxgfprKpUq1+j5rggch8KvAcFSZnlfiFsUq6ME5RAU+itYvEhp8mmRg4TwywSwVoibEpHI4spQ6GAt1IiIryQi4acrK6unM+K5QhgVhseUxWnQsA8AHiMAK8Tx3mxZmRArOU4Yj0SRx1Hw/4zlhom/AoIVNvHVA/sw455Ju3QMkZzBAjeikhgw3YDIDgssAKQPyaVlDkrSQv4GIBQw0RPsQisClxDI54hwOrK6t7Ozba7f769l5blyYFlYUlsbsFy5EoRdFrrLEjTav14Tn4ECUSn2/TJZVNRb2tl5pGK6kBmeJHL/7morg0r2UCAnI2OfrfjySCSSqgiFjhPB36HQQiC4l1R6mZvxFBFgo6DeBxRemmxvb8ZHVzZ3EZrQo4+7e7PVGCoF4rq9IHByZsLYubksDbNmd5cuVkDPxkJlrxfHYuW2tq4j5d7ZWVIyf6g9Ui7k8gdrvykgIVHyQLK9fXVFoNrM3F9g4tu7NqjuLY79piah+Qe/Ohu99s/F1ebivS2+a9oNIE8BY9MhC156e3vOq2XJ1RI5XYDPYRCjsVtIzNozuz1CRtCI+A8P6JfNYPNX1f4AhE9BhlsKCqw5/UsMT3mw7gwUPgJQHkhE21+oCFQfI4hHC8j/+Uie7V8uUmkwOEGBdbqY3Ps23m05TkaD598B4QsM8Ht0PM8lk0W9/lBsGrh4AQg0M6d+178PptJg/QQSfTEhjBtMLhE6TRBfTUTCz2brBjoPAf6UiIUfNCCV1NVV2hl9kgDuqdPq2u4xZev80fhMEPyqgNyRiK6Z5/f7S4TsWQBwvADenoy1v2pWT5WV9bVM+usgUsdO30/J56sHphvNxfNK3J95PJ5Wk9aPyTdDkM9SyHfEOzpe7t8GUFlV1XjFZAwXPQTudQBQ4qJ11QC5Kivr64T0HwXlsURH+y0G+OwyNKNPAsDD0UNXc2/vWvT6rkRQLjh9V5jlcLaLJk3yBpLrDmGiy0jJj2Jr1rxdUV19LGi8CTVeEY/TQwDZZSCWBWqmI8qtQuoHXZG2l/EvzasdFNjyFT7mK5PQRbO5PvXEt5uXv9g0c+Y2N3llZWUV4Cn6kQJ+y2fTU+FwOOMP1J8r4E50lFy3bgjr0bbIVV5eswdZ8B0UmI/ovBiLxdL+YLWxxIVQW/fF423bTO552pw5Klle1Zi9G0zznpstCQdRzZALRV5yNf/ssGMP/1vTdiTdWU+u8FcY8FQRWYWAy81afn01JlmCaCb6AFLWm11dq5P+QM33DBFI5IZYrH3ugDj+qpqjWeSrSPSCpHufQdt3Jgg1aJQnyIElWaO+WbMox6fRcywg7QEg91iiIgz6IiGzd+P/6Z+AqLyq5mQSPB0ZHursDD82UM+4ceN8ybXOaUTyJSF9/YDmGkSuZ/xVVQcLqItFMI4gj4AFH3Gvvdbj6at00Q4VWPB2uKLC9UcTh4OA0dpZcgGAFQjU7K9BzhWUJcloya0Ay93SyuppSuG3geH1RGzNrRVVVfuB0C8F6K/JaPhGQwajfWyXv8aMU5UlN+gUfGx9JB8UiZYTWXCqJdYP0GSdQOvqAXKFQqGqDOO12UsIUD2okZexZXUrrUtEZAKm029RYWEJuPIgCj7MrjxuEjNle8grCJoqieDniPyXeCTyR6O5gOnXjpZT1sXbP07LZ6zerLxPouAtiVj4AXx0VXOzQrVHtqAt3PBIlgXs6g4imp0aW5urUQPLqmouVMJ1YKtb4+FwWzBYPzEj/D1CeqqsyHq5eRMz+lbJNR3s8tXVZ4LAWCU0p7MzvKwsFBpLghcT8AJkNmTb9r5IBI9+/tUT0LJ+Ka5u2FKbsxvS9Zrrfo1w9UtHHLYkx73mRppw/Z6r7UxG+KwAzEmWty8Y547byL/Y3NxsNrvZCcsfqPt3AZ6Gim+MRyJvDBQWqK4+3NV4FiC9Ri7MFcUXocjnGHARokQB1g+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+ljgAAXwXGe0/eaKQOg4QbpS0Dq1q6Nl8J1xtj9Y+xQI/CkeC9+Of1616g822Rcxc38el02iihDB9njMnus5Td5LFt95U3Ouy6PKytq9AeFSTfB8sYeea20t06WBxKkEMs0CvC0WC5t8gR9bH7dCLjSnlEXT10Fgnk3uC9FomVMeXHcGAu5pgfvHaDRqGpmTGXrmky9Ptbz2dYDwRWD+OBfjYFYYbQ2IPSJyNUrf7c8fc8x2+Wk2shYCPtQ/g29pKYr95DoAFf9hS+SyOP0Sk3WhMOwPQq8TcbuBcQBIAkUuYlj68E2vV3lc0OcJilfp9DXrlzszrIrAh6cByrGAeOsmRhZVWVV7IrMcC4pvHIJcTzc0NFjRaLTCEbUnCExBwhoQqTcEZ4BXC23603rNtTm5+pdjRwjhaQJ4HyAvA40XI6Aq9qnLWltbU+VVVZ8htH4qGu9OxNqeHiCXZutbYhIkkX6ORPoG2qtA9TvkcS2x87yIlGqyf9Gvub41ffp0a9mySInHoycwyn4CYo43jQWUchT8u5Omu6nQLSPGFxDhLwjwjjHubOgkhRpRW4zvxWLhf2bJBfRzIeu0rZLrsebmQxCsO4hwbzYp08wepD/vs0mmmTXHA3S4aafJKrDuHqaviyorq8/SgNOQ+Y5EIrLE7/dXC/kuNaZlN6P+3N3dmhjY5G2JXKWlpX7LU/R1QfAy8UNdkchqv7/2YEA5XUie85C8urGJeovbqOwvjnvmjVIH05eQpS4wl0tkjRqD014bYinlgNavg/BVSve+tr2+rmGa4nMiF7l9jwN5v4IoExj5gURHhzEnDzyqqqoqkE5joc8HHVp7yjYnF2BFsP44AD5HkJ9JdrTfO9AHZmkj6DkLAA8Bi68ZZNA4DRFfrQ1UPBeJJMabbQtz5s14PN5TWlpfZlmZvdii4xB4nGLrqlioYtXH5EK4fRCBsbKmZm/twgWIuEaD/BNFziORexKxyJNG82bJJdZPRTaQq6SkrtLy6K8CwD4Z0lf2RKPtg9psBQJ7BNPglqwNlTf716ypGmTQ+E5NTU19RsM05OxWYl0oFCrMiD2RgY8h4eOIrB+jTq1msO4lwjtjHWuMJXPwoypCoX0cgI51kUjn1shVEax9Cgc0l7looVfZ53lt78XCehISebOztghoZq0UtTkZ9y8eUb+ZNb5mtbFubX3obvzb4uLqoMdH32YUBxy4N5lc01YZqp2hWU4gxKdt1K8PEKOfXMcD8W0bTPGTvOVVPccDwKEE+Ei8tPDN0q7UWAX6GwK8xiV4eKj929ZlFDz6uVf2YlAXkKKTBGAsAdjGF5pdJqKsA8DFoPUdSuMTzx53WGx7loRGhoEIDQY5SAnPicXajRN505hOg6nRurI1zcUaz2Kk15IdbQ/4gzVHAfCxADjfZ9PT4XA4m3CnKBistlEdTYw+lMzTiIUyBLnA76+ewgovQBByPeqGtQUFHwW7umwXrANAwEw6xaD48k01V1mB5wWzxAKEYxDVg/GOtgX9WNulgeqjFcLZiOq38TFtC/0tVTME8BzF+MfB+8fi6uqgraERAWeIyEpBCrqk/6u/H4ckl/HX9fTATCH9DSS5MxFtf75/KW18UyGX7VOMgcgifTczlw3SXJdWVdU1uKJ/zAI39RtRjMiqLFA7lVD/DsC+CnXvfCDP5QBY6njwJ2v7/YRZ03tFaIpYeCEA3ZGMht/JmVymlr+sWlUurE5BlFneAl8dKmUhi6RSfZ0i8prY6s/v1NUt354NvSnfOJOR6HxBfrHIZ7/oOA5lBM8BgVLUmfvj8bi5I4sDgZrpmuQIdNUD8XhbNoeG3187BgjOF5Kl4KSeSlRWpiq71n1VC4xTQmYzbpzHOTu2B0hnDBvx4uq9UMlJSOowUipgNiuitQOsl4voZ7QqmHvYvIOjTcO50XITVmfJ1dZ+pjCfCID/BGJzaXqWXEZoZa6uQFzHIku6IpEWf6D2u0AwDcD9fbyjY2DgQqC6eiYznYOCr3RG2+42IUko6qsIUmXCxQC5VcRYYGCKCByEIItcmx7ypMmrkS9AZC+46V8O+BjN8iztyjEieDIjrCLB94TEI8KTUfCzANINJFcbcvlDdZ8D4NMZcG4yEn7GX1X7WRY5F8nsteQ5YkmBpUqY+XOIFGLS15vJMWv4EPyOCC5RAs+KZJb2W+Hs8mDN5wHlcmQqFuA/JWPt/9sPCZYHg1MJrcuF8c5ELGy0mXmoLBTag5jOB4FKAHoS2Y2xIg8J7CUgRwrKc8lo5H6/3x8Uy3M1gPQlOiIX+f11daC4ScT44/QjSqCXCX1IcJCwHAau9bNksvr9yso1hzPK9wTheURciK7WYEkJMx2LSGPQhu/Hw+FweSB0PCBexWB92fgBB3W57a+q/SuwPByPrbn14xl0zustBRRM7W0R1QjZHouUFs5EXdte9uW6uvhwNdammqM8UD1DCVekbZpXJNLrumoMK/dAS+QNEYkopZjZrtWgJ5I4/0TEtWafmsnIRKWsBqX037TWUYCCEkbnUEZeGigt/eCTnlI+4vEXQ+KzJyKwH0UpAZ1WLrR6pWTlkyceOBLp19YH7hKeZhQLABsfywbNJWCWAh3C8Ewy5vtbRSDzZSTYS1A/kohknZbZp6y2dhppOQ5YvZ2Itj6z3mCQnA4gx5obXUQgTWSMm2AjYjMxPh2LhZcVF1dXenx0MhLbFso9g5bPVFlZXyPEhwrA/ihiixJXWNpAW+VEPFYU/9bI4K+ubgDBI4XgrcSaNfNKSur8tk8fIQgzEDAlLC5SNqyFiWVeLBZ51miVioqaMUDyFSHYSwEtEg2PxePhlmx7TLwiqyYk2BORL+2MRP7W31QsDQYnKbDOBbCfTkRXGyvj+mfSJG9lIjWVkU81pylQOG2y/gOiBQTNKe08bCJI1gfuykUilE5E268x35WZ2FZlGZfIOjL7HyMtUAG78JbP1g9FIpHeQCBQLOidrUEOReG4KVtM5nOGIlbqEWNeX+9EDn4ehC5Etn68iYXaqgjV/oZceLGzM/z4kEdOmkToiqydeHhLwK0txaqqqkKuWMczIAOCNuGqDFKCIhlEdDQoIRETb2UzSsZc3mrmdWQuNDf/IElKAxoPkQ8AuzPIL69rbzeO12EtU7coo9Eg601tI1PehoqwqqqqykV7/NBHTgDYgl5K46p4PLzGX1tbA8wlkMm0fuxrAYDy8vJyVVhYTY4nGY02Z/cbJiC6qys1RoOexChViIYc1EoeWhlvazNhStoMrPJ1bo1XmCKR1cbJniMilAQAAAmdSURBVLVKZvcwBbK3OZngMnbaDH5NnAHFCXDUDEI5RKFzbTQaXWb2YUqpKtu2k/1hVVheXl6mlG9PITWWQRcBU9ImWA3gLNsQ3jbdrqgI14iS8cqCPslkPhhokwnzUqi/D4CMburHg9saDAaLtVJ7OD2qffOTDw2e0mDXWAXuZAEIoVAGCZrT4K7YEJwwyVtZ2TMBfaRjbf0nDRoaPOUdySko7hg0l3QgdiNbH2ltLU0mmwdiXTEQ2KuYad2+IDIWQBcLYBhIWhL77PMBvJKNM0RjLfWk9ISCAuvdgVCngYmhPFg31RLqiMVawjvtPFd5efU4sdV5gFIxYDMWQyATxoiGcWaayDLFxC9k5TLvGRuLIRcgGEuU+TczoTSjyw/G42GzdMzJQrg14u/E320N709CalVfX+9ptSyB5maTKWubmJj+ANuY9tFjsX1TLPZRBGAGlVR+OMkiOdv8e1GKftm69TNmCNBg19YmrHA4PJCSYUtwmrabNlIgECjSSh0OQl8RwEeSHVlz+3DbT7W1tb6wx8PDPBlhhUIhb0lJibu1VU9DQ4MnFovZJiJje7YdBoSdRi6zd2KLG82kOTjeaMBXMbhHBkbG0HFJRqdZbQSpp2Lrg0iH2yk7kUu7blXrg2vtkwDAGEUWE8JSEbLYhO8w7AGITyc7wk/kQtRcW2n2eb2Os5eQdRCy7EeAyTS4N25i+cu1uF3+vZ1GrrJQaIJx+CJKWZbUQ7FqKLgG3vv4fULW9BFY+l4T/jSSnb/L99YIC2iW6g7jTCQ1jdb7qMxKIS2Ef7d2QEo7E7WjPAVHMJi9GrWg5ifjgyIcRrh5o17cTiNXYWGg1i60T0KSImPs3n5yAYrGdk3uCz3RqAkAzmuuTzSMZlhlZStLipUuShOx66reZLLZRLoM2wKbgxiqfNy4Erunx0dEa4fjm8yh7F3ulZ1Grqz/hdXRorgoi8IG9/rWQcnaqze8L4qMyaGjQMGr7SNp0NjluiYv0O6OwE4j1+4OVF7+PALDRSBPruEiln8/j0COCOTJlSNQ+dfyCAwXgWGTq2nuXGvKuHGBXtct8mpvX1SlOy+dPPkTZUgartDDef/cefNKEAv9lkKPODoNBRC7dfr0vu2NFRxO3fl3/7URGBa57l6xwiTtmGxrPISFx4KiNeLof2ihD4ok9dEnSb820t1w3DPPeMcFg+NY00Ei+iARLAeGTiRcgOQu8lRWrv79LjwpjDQe+fJ2PgK5kUsE73p3+QSrQF0KACeAQBBEvEhoogESJvU0KLnR7utbtCsQ7IKFC+1MSn/OY1nfQsBDRbjSJLPKhv6gxFjgec18B2d6375r5sztznu487srX+PuhEBO5Lpt5cqQT/MvENWZRFSQjUkaOP+ECITkCjtPacL/8i5cuLxxO9OQjRRw5//97f3BzfyCSH0J0chrSu53h5mUBSy9wvJnsej6up7ku7mkLRgp2fLl/OsgsE1yzRFRmRWrz0WUX5uzLsKb+xazwYGIol2+TFJrf3vO1KmDcuvtXDC/19JSsLal/Vql1JnAUj6Uj5lMwh2RGIP8yrHxrjunTdv185/vXBjztY0AAtsk1wNLlwa0sm/0+gpOyfT1bTGRjTlgqR333T7OHH3hlCkmantUIifOW7BgHxR1O6E6GGBDHoTBWGUngyzB+CF2+b9vPeTAUUvWPwJ9mC9iF0Vgm+S6p7l5H3L5YbLsBnacLcTSZs9qmEy9JllJw7J7712Ra56Nkcbl/AVvHQnA1xGiOTbQL+9AQPbAnwDK6zUpDV7WjvOTRMvKhdubUXek5c+X9+lBYJvkun/Vqv3FlcdIqbE8kDh0C+0XAM3anlbwzoL3Rmvfdf7rfzuBgP5HEKf0Z9zpl3YDscw/KI8HWOsFxPqn0dUr5/+psTF/qfmnZ1zvEi3ZNrlaWiZLX+ZB5fUeoDOZLWuu9RHVPeDw/mdNmbhiBxw6zAmwC95YdCix8zsgmjqQe26oD43mYu0+Cw7+tPr5x/45Wpo2p0blX9otEdgmue5MJMopFrve5ys+y02n7C3mNiQyy8L5HtBfbpw8edQMBN9+663aTErfjkRHgIhnyF5Zn6raYdG3c0pfe/vhB6/aLXsvL/QujcA2yWWO/E9Yvmq2Reo3AFK7Pr/hxk82BZuy1jqu8x9Rn33/fwzzwrym997zeNLpMmJPgShFHsvVa9dSD6Q7uodrJm9qaqLWo2Z927Ls74LIOHO7x6bykmWxdvVSYf65XV741B8aGoa8dWWX7rm8cLs8Atskl2nBPe3tRdK17ie2bZ8nzJXZPOQbHrFsuzuTTj/cpzNNF+yzT/twloTXzPugRJXyAVpkNiJNBYQiFEiywHzR9JdUl2dp08zxw3L0nj1/flUBeX9IRI0gUmNupRwQ12gsYVkjBLd4bLzrhgMOWJMPhdrlx+luKWBO5DItm7MiXuZw4iIQPAMUVoOgMpdWuMzdBOohLeqmVQ/esWY4e5frW1oKMp3d5yiLLs1ecYNklnFo7gcDgBQCvMUIlxV41evDjV88743FIeT02UhyOgjUZ69aEnYA5CMkvEuDfvy2gw/uGM5EsFv2cF7oUUMgZ3JlCSaiet9dPo48eBBZqhw0d4PXWuRZN3Z5Y0M2FCrnx1yj86vFS05GpF+SUpOFtRLud40ZM182668xkvAb7PJFby5//93hmstnzJ1r7VlSUispaVBK/BoworV6f6XT1fFKDpdJ5NyY/It5BIZAYFjkGkkE/+ud/6vwi/82y+udpR23YChDSZZgAGlg+SU6PTf+4MADs7cl5p88ArsDAqNGrqsWvTvTQ/gbVHYDM1sIJl6xPx/VoNgOMpEfrF9F1N/84X77Db5RYnfANy/jvzACo0auaxYt+bay1BUiHNjaNT7KtkG77hLJOLN/NH0/kwo6/+QR2C0QGDVy/ert979r+bw/dV03mM1huYVIREMudp33UWj2Dz6zVz4GcLcYVnkhDQKjRq5fL37/KM3wG6WsvVm02hK5TAS71vp1VvbXftwwaXDS+3wP5hHYpREYNXLdsGRJZU+K/2gX+I7WjuPbkkFDRLsCeB2Jc/1/Tp26XRfQ7dI9kBfuU4vAqJHLIPo/iz84i0B+Ya5nEd48kkIpJaz1Oy7ANyfut/eiXC46/9T2VL5hux0Co0quplWrfJ6u1CUK5YekVHCAYFnHriGWw0vEdb6f6o6+2pQ/jr/bDa5/dYFHlVwG/FsWit1Fiw/RSN8ioiMQsUJYr2HARx2Am3nqlKVNiNlrb/JPHoHdCYH/BxScZYnIvDkNAAAAAElFTkSuQmCC"/>
        <xdr:cNvSpPr>
          <a:spLocks noChangeAspect="1" noChangeArrowheads="1"/>
        </xdr:cNvSpPr>
      </xdr:nvSpPr>
      <xdr:spPr bwMode="auto">
        <a:xfrm>
          <a:off x="442912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500063</xdr:colOff>
      <xdr:row>0</xdr:row>
      <xdr:rowOff>178593</xdr:rowOff>
    </xdr:from>
    <xdr:to>
      <xdr:col>3</xdr:col>
      <xdr:colOff>1493203</xdr:colOff>
      <xdr:row>4</xdr:row>
      <xdr:rowOff>63658</xdr:rowOff>
    </xdr:to>
    <xdr:pic>
      <xdr:nvPicPr>
        <xdr:cNvPr id="5" name="Billed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188" y="178593"/>
          <a:ext cx="2040890" cy="6946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6</xdr:row>
          <xdr:rowOff>22860</xdr:rowOff>
        </xdr:from>
        <xdr:to>
          <xdr:col>1</xdr:col>
          <xdr:colOff>670560</xdr:colOff>
          <xdr:row>6</xdr:row>
          <xdr:rowOff>83820</xdr:rowOff>
        </xdr:to>
        <xdr:sp macro="" textlink="">
          <xdr:nvSpPr>
            <xdr:cNvPr id="3081" name="LDDate1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7</xdr:row>
          <xdr:rowOff>22860</xdr:rowOff>
        </xdr:from>
        <xdr:to>
          <xdr:col>2</xdr:col>
          <xdr:colOff>0</xdr:colOff>
          <xdr:row>7</xdr:row>
          <xdr:rowOff>297180</xdr:rowOff>
        </xdr:to>
        <xdr:sp macro="" textlink="">
          <xdr:nvSpPr>
            <xdr:cNvPr id="3082" name="LDDate2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654842</xdr:colOff>
      <xdr:row>3</xdr:row>
      <xdr:rowOff>178593</xdr:rowOff>
    </xdr:from>
    <xdr:to>
      <xdr:col>4</xdr:col>
      <xdr:colOff>357187</xdr:colOff>
      <xdr:row>5</xdr:row>
      <xdr:rowOff>130968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967" y="797718"/>
          <a:ext cx="2464595" cy="904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369094</xdr:colOff>
      <xdr:row>0</xdr:row>
      <xdr:rowOff>202406</xdr:rowOff>
    </xdr:from>
    <xdr:to>
      <xdr:col>3</xdr:col>
      <xdr:colOff>1374140</xdr:colOff>
      <xdr:row>3</xdr:row>
      <xdr:rowOff>333375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8219" y="202406"/>
          <a:ext cx="2386171" cy="75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3.xml"/><Relationship Id="rId5" Type="http://schemas.openxmlformats.org/officeDocument/2006/relationships/image" Target="../media/image4.emf"/><Relationship Id="rId4" Type="http://schemas.openxmlformats.org/officeDocument/2006/relationships/control" Target="../activeX/activeX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"/>
  <sheetViews>
    <sheetView tabSelected="1" workbookViewId="0">
      <selection activeCell="P33" sqref="P33"/>
    </sheetView>
  </sheetViews>
  <sheetFormatPr defaultRowHeight="14.4" x14ac:dyDescent="0.3"/>
  <sheetData/>
  <sheetProtection algorithmName="SHA-512" hashValue="+UqQ5mupufXSb7hEUQIPb6iSOnWJW+9d6oj6oWzXviWrZl9TXF6CdlrhQlih4cMehcL8GJWwdNNrj66F1aaH4g==" saltValue="rHnc70DbvLB7qcxsHOBYk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tabColor theme="4" tint="0.59999389629810485"/>
  </sheetPr>
  <dimension ref="A1:E25"/>
  <sheetViews>
    <sheetView showGridLines="0" zoomScale="90" zoomScaleNormal="90" workbookViewId="0">
      <selection activeCell="B19" sqref="B19"/>
    </sheetView>
  </sheetViews>
  <sheetFormatPr defaultColWidth="0" defaultRowHeight="14.4" zeroHeight="1" x14ac:dyDescent="0.3"/>
  <cols>
    <col min="1" max="1" width="25.6640625" customWidth="1"/>
    <col min="2" max="2" width="40.6640625" customWidth="1"/>
    <col min="3" max="5" width="9.109375" customWidth="1"/>
    <col min="6" max="16384" width="9.109375" hidden="1"/>
  </cols>
  <sheetData>
    <row r="1" spans="1:2" ht="18" x14ac:dyDescent="0.35">
      <c r="A1" s="2" t="s">
        <v>17</v>
      </c>
    </row>
    <row r="2" spans="1:2" x14ac:dyDescent="0.3"/>
    <row r="3" spans="1:2" x14ac:dyDescent="0.3">
      <c r="A3" s="5" t="s">
        <v>0</v>
      </c>
    </row>
    <row r="4" spans="1:2" x14ac:dyDescent="0.3">
      <c r="A4" s="6" t="s">
        <v>1</v>
      </c>
      <c r="B4" s="31"/>
    </row>
    <row r="5" spans="1:2" x14ac:dyDescent="0.3">
      <c r="A5" s="7" t="s">
        <v>2</v>
      </c>
      <c r="B5" s="31"/>
    </row>
    <row r="6" spans="1:2" x14ac:dyDescent="0.3">
      <c r="A6" s="7" t="s">
        <v>3</v>
      </c>
      <c r="B6" s="31"/>
    </row>
    <row r="7" spans="1:2" x14ac:dyDescent="0.3">
      <c r="A7" s="7" t="s">
        <v>4</v>
      </c>
      <c r="B7" s="31"/>
    </row>
    <row r="8" spans="1:2" x14ac:dyDescent="0.3">
      <c r="A8" s="7" t="s">
        <v>5</v>
      </c>
      <c r="B8" s="31"/>
    </row>
    <row r="9" spans="1:2" ht="21" customHeight="1" x14ac:dyDescent="0.3">
      <c r="A9" s="72" t="s">
        <v>6</v>
      </c>
      <c r="B9" s="124">
        <v>11500</v>
      </c>
    </row>
    <row r="10" spans="1:2" x14ac:dyDescent="0.3">
      <c r="A10" s="73" t="s">
        <v>7</v>
      </c>
      <c r="B10" s="125" t="str">
        <f>VLOOKUP(_xlfn.NUMBERVALUE(B9),Lister!T2:U718,2,FALSE)</f>
        <v>Dyrkning af tobak</v>
      </c>
    </row>
    <row r="11" spans="1:2" x14ac:dyDescent="0.3">
      <c r="A11" s="4"/>
    </row>
    <row r="12" spans="1:2" x14ac:dyDescent="0.3">
      <c r="A12" s="3" t="s">
        <v>8</v>
      </c>
    </row>
    <row r="13" spans="1:2" x14ac:dyDescent="0.3">
      <c r="A13" s="8" t="s">
        <v>9</v>
      </c>
      <c r="B13" s="31"/>
    </row>
    <row r="14" spans="1:2" x14ac:dyDescent="0.3">
      <c r="A14" s="9" t="s">
        <v>11</v>
      </c>
      <c r="B14" s="31"/>
    </row>
    <row r="15" spans="1:2" x14ac:dyDescent="0.3">
      <c r="A15" s="10" t="s">
        <v>10</v>
      </c>
      <c r="B15" s="31"/>
    </row>
    <row r="16" spans="1:2" x14ac:dyDescent="0.3">
      <c r="A16" s="4"/>
    </row>
    <row r="17" spans="1:5" x14ac:dyDescent="0.3">
      <c r="A17" s="3" t="s">
        <v>12</v>
      </c>
    </row>
    <row r="18" spans="1:5" x14ac:dyDescent="0.3">
      <c r="A18" s="74" t="s">
        <v>13</v>
      </c>
      <c r="B18" s="75" t="s">
        <v>15</v>
      </c>
      <c r="C18" s="126"/>
      <c r="D18" s="126"/>
      <c r="E18" s="126"/>
    </row>
    <row r="19" spans="1:5" x14ac:dyDescent="0.3"/>
    <row r="20" spans="1:5" x14ac:dyDescent="0.3"/>
    <row r="21" spans="1:5" x14ac:dyDescent="0.3"/>
    <row r="22" spans="1:5" x14ac:dyDescent="0.3"/>
    <row r="23" spans="1:5" x14ac:dyDescent="0.3"/>
    <row r="24" spans="1:5" x14ac:dyDescent="0.3"/>
    <row r="25" spans="1:5" x14ac:dyDescent="0.3"/>
  </sheetData>
  <sheetProtection algorithmName="SHA-512" hashValue="13oKof0P2LERSw9/LF/Z+k8NjAdCYqTs11g8ENpaVDpOJxML7nHF+hZmvAoXPZCJpBLyT+02BAtgGd7N+1MMOw==" saltValue="/XBlSDjNJ0cZBv/LgIVKog==" spinCount="100000" sheet="1" objects="1" scenarios="1"/>
  <mergeCells count="1">
    <mergeCell ref="C18:E18"/>
  </mergeCells>
  <pageMargins left="0.7" right="0.7" top="0.75" bottom="0.75" header="0.3" footer="0.3"/>
  <pageSetup paperSize="9" scale="44" orientation="portrait" r:id="rId1"/>
  <drawing r:id="rId2"/>
  <legacyDrawing r:id="rId3"/>
  <controls>
    <mc:AlternateContent xmlns:mc="http://schemas.openxmlformats.org/markup-compatibility/2006">
      <mc:Choice Requires="x14">
        <control shapeId="1032" r:id="rId4" name="ComboBox1">
          <controlPr defaultSize="0" autoLine="0" linkedCell="B9" listFillRange="Lister!T2:T718" r:id="rId5">
            <anchor moveWithCells="1">
              <from>
                <xdr:col>1</xdr:col>
                <xdr:colOff>30480</xdr:colOff>
                <xdr:row>8</xdr:row>
                <xdr:rowOff>22860</xdr:rowOff>
              </from>
              <to>
                <xdr:col>1</xdr:col>
                <xdr:colOff>38100</xdr:colOff>
                <xdr:row>8</xdr:row>
                <xdr:rowOff>30480</xdr:rowOff>
              </to>
            </anchor>
          </controlPr>
        </control>
      </mc:Choice>
      <mc:Fallback>
        <control shapeId="1032" r:id="rId4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Lister!$A$2:$A$4</xm:f>
          </x14:formula1>
          <xm:sqref>B18</xm:sqref>
        </x14:dataValidation>
        <x14:dataValidation type="list" allowBlank="1" showInputMessage="1" showErrorMessage="1">
          <x14:formula1>
            <xm:f>Lister!$T$2:$T$718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9" tint="0.59999389629810485"/>
  </sheetPr>
  <dimension ref="A1:O37"/>
  <sheetViews>
    <sheetView showGridLines="0" zoomScale="80" zoomScaleNormal="80" workbookViewId="0">
      <selection activeCell="B28" sqref="B28"/>
    </sheetView>
  </sheetViews>
  <sheetFormatPr defaultColWidth="0" defaultRowHeight="14.4" zeroHeight="1" x14ac:dyDescent="0.3"/>
  <cols>
    <col min="1" max="1" width="25.6640625" customWidth="1"/>
    <col min="2" max="2" width="40.6640625" customWidth="1"/>
    <col min="3" max="3" width="15.6640625" customWidth="1"/>
    <col min="4" max="4" width="40.6640625" customWidth="1"/>
    <col min="5" max="5" width="15.6640625" customWidth="1"/>
    <col min="6" max="6" width="16.6640625" bestFit="1" customWidth="1"/>
    <col min="7" max="9" width="19.33203125" customWidth="1"/>
    <col min="10" max="10" width="40.6640625" customWidth="1"/>
    <col min="11" max="12" width="15.6640625" customWidth="1"/>
    <col min="13" max="14" width="9.109375" customWidth="1"/>
    <col min="15" max="15" width="0" hidden="1" customWidth="1"/>
    <col min="16" max="16384" width="9.109375" hidden="1"/>
  </cols>
  <sheetData>
    <row r="1" spans="1:10" ht="18" x14ac:dyDescent="0.35">
      <c r="A1" s="2" t="s">
        <v>864</v>
      </c>
    </row>
    <row r="2" spans="1:10" x14ac:dyDescent="0.3"/>
    <row r="3" spans="1:10" x14ac:dyDescent="0.3">
      <c r="A3" s="1" t="s">
        <v>18</v>
      </c>
    </row>
    <row r="4" spans="1:10" x14ac:dyDescent="0.3">
      <c r="A4" s="11" t="s">
        <v>19</v>
      </c>
      <c r="B4" s="31"/>
    </row>
    <row r="5" spans="1:10" x14ac:dyDescent="0.3">
      <c r="I5" s="126"/>
    </row>
    <row r="6" spans="1:10" x14ac:dyDescent="0.3">
      <c r="A6" s="1" t="s">
        <v>864</v>
      </c>
      <c r="I6" s="126"/>
    </row>
    <row r="7" spans="1:10" ht="28.8" x14ac:dyDescent="0.3">
      <c r="A7" s="11"/>
      <c r="B7" s="12" t="s">
        <v>35</v>
      </c>
      <c r="C7" s="54" t="s">
        <v>865</v>
      </c>
      <c r="D7" s="54" t="s">
        <v>866</v>
      </c>
      <c r="E7" s="12" t="s">
        <v>867</v>
      </c>
      <c r="F7" s="12" t="s">
        <v>868</v>
      </c>
      <c r="G7" s="12" t="s">
        <v>853</v>
      </c>
      <c r="H7" s="54" t="s">
        <v>869</v>
      </c>
      <c r="I7" s="50" t="s">
        <v>859</v>
      </c>
    </row>
    <row r="8" spans="1:10" x14ac:dyDescent="0.3">
      <c r="A8" s="17" t="s">
        <v>20</v>
      </c>
      <c r="B8" s="33"/>
      <c r="C8" s="58">
        <f>IF(B8="",1,LOOKUP(B8,Lister!$C$2:$D$14,Lister!$D$2:$D$14))</f>
        <v>1</v>
      </c>
      <c r="D8" s="28">
        <v>1</v>
      </c>
      <c r="E8" s="57"/>
      <c r="F8" s="57"/>
      <c r="G8" s="58">
        <f>IF(AND(E8=Lister!$P$2,F8=Lister!$Q$2),Lister!$R$2,IF(AND(OR(E8=Lister!$P$3,E8=Lister!$P$4,E8=Lister!$P$5,E8=Lister!$P$6,E8=Lister!$P$7),F8=Lister!$Q$3),Lister!$R$3,IF(AND(OR(E8=Lister!$P$8,E8=Lister!$P$9,E8=Lister!$P$10),F8=Lister!$Q$8),Lister!$R$8,Lister!$R$11)))</f>
        <v>1</v>
      </c>
      <c r="H8" s="55">
        <f>C8*D8</f>
        <v>1</v>
      </c>
      <c r="I8" s="50">
        <f>$B$26/G8*H8/$H$23</f>
        <v>0</v>
      </c>
      <c r="J8" s="45"/>
    </row>
    <row r="9" spans="1:10" x14ac:dyDescent="0.3">
      <c r="A9" s="17" t="s">
        <v>21</v>
      </c>
      <c r="B9" s="33"/>
      <c r="C9" s="58">
        <f>IF(B9="",1,LOOKUP(B9,Lister!$C$2:$D$14,Lister!$D$2:$D$14))</f>
        <v>1</v>
      </c>
      <c r="D9" s="28"/>
      <c r="E9" s="57"/>
      <c r="F9" s="57"/>
      <c r="G9" s="58">
        <f>IF(AND(E9=Lister!$P$2,F9=Lister!$Q$2),Lister!$R$2,IF(AND(OR(E9=Lister!$P$3,E9=Lister!$P$4,E9=Lister!$P$5,E9=Lister!$P$6,E9=Lister!$P$7),F9=Lister!$Q$3),Lister!$R$3,IF(AND(OR(E9=Lister!$P$8,E9=Lister!$P$9,E9=Lister!$P$10),F9=Lister!$Q$8),Lister!$R$8,Lister!$R$11)))</f>
        <v>1</v>
      </c>
      <c r="H9" s="55">
        <f>C9*D9</f>
        <v>0</v>
      </c>
      <c r="I9" s="50">
        <f>$B$26/G9*H9/$H$23</f>
        <v>0</v>
      </c>
      <c r="J9" s="45"/>
    </row>
    <row r="10" spans="1:10" x14ac:dyDescent="0.3">
      <c r="A10" s="17" t="s">
        <v>22</v>
      </c>
      <c r="B10" s="33"/>
      <c r="C10" s="58">
        <f>IF(B10="",1,LOOKUP(B10,Lister!$C$2:$D$14,Lister!$D$2:$D$14))</f>
        <v>1</v>
      </c>
      <c r="D10" s="28"/>
      <c r="E10" s="57"/>
      <c r="F10" s="57"/>
      <c r="G10" s="58">
        <f>IF(AND(E10=Lister!$P$2,F10=Lister!$Q$2),Lister!$R$2,IF(AND(OR(E10=Lister!$P$3,E10=Lister!$P$4,E10=Lister!$P$5,E10=Lister!$P$6,E10=Lister!$P$7),F10=Lister!$Q$3),Lister!$R$3,IF(AND(OR(E10=Lister!$P$8,E10=Lister!$P$9,E10=Lister!$P$10),F10=Lister!$Q$8),Lister!$R$8,Lister!$R$11)))</f>
        <v>1</v>
      </c>
      <c r="H10" s="55">
        <f t="shared" ref="H10:H22" si="0">C10*D10</f>
        <v>0</v>
      </c>
      <c r="I10" s="50">
        <f t="shared" ref="I10:I22" si="1">$B$26/G10*H10/$H$23</f>
        <v>0</v>
      </c>
      <c r="J10" s="45"/>
    </row>
    <row r="11" spans="1:10" x14ac:dyDescent="0.3">
      <c r="A11" s="17" t="s">
        <v>23</v>
      </c>
      <c r="B11" s="33"/>
      <c r="C11" s="58">
        <f>IF(B11="",1,LOOKUP(B11,Lister!$C$2:$D$14,Lister!$D$2:$D$14))</f>
        <v>1</v>
      </c>
      <c r="D11" s="28"/>
      <c r="E11" s="57"/>
      <c r="F11" s="57"/>
      <c r="G11" s="58">
        <f>IF(AND(E11=Lister!$P$2,F11=Lister!$Q$2),Lister!$R$2,IF(AND(OR(E11=Lister!$P$3,E11=Lister!$P$4,E11=Lister!$P$5,E11=Lister!$P$6,E11=Lister!$P$7),F11=Lister!$Q$3),Lister!$R$3,IF(AND(OR(E11=Lister!$P$8,E11=Lister!$P$9,E11=Lister!$P$10),F11=Lister!$Q$8),Lister!$R$8,Lister!$R$11)))</f>
        <v>1</v>
      </c>
      <c r="H11" s="55">
        <f t="shared" si="0"/>
        <v>0</v>
      </c>
      <c r="I11" s="50">
        <f>$B$26/G11*H11/$H$23</f>
        <v>0</v>
      </c>
      <c r="J11" s="45"/>
    </row>
    <row r="12" spans="1:10" x14ac:dyDescent="0.3">
      <c r="A12" s="17" t="s">
        <v>24</v>
      </c>
      <c r="B12" s="33"/>
      <c r="C12" s="58">
        <f>IF(B12="",1,LOOKUP(B12,Lister!$C$2:$D$14,Lister!$D$2:$D$14))</f>
        <v>1</v>
      </c>
      <c r="D12" s="28"/>
      <c r="E12" s="57"/>
      <c r="F12" s="57"/>
      <c r="G12" s="58">
        <f>IF(AND(E12=Lister!$P$2,F12=Lister!$Q$2),Lister!$R$2,IF(AND(OR(E12=Lister!$P$3,E12=Lister!$P$4,E12=Lister!$P$5,E12=Lister!$P$6,E12=Lister!$P$7),F12=Lister!$Q$3),Lister!$R$3,IF(AND(OR(E12=Lister!$P$8,E12=Lister!$P$9,E12=Lister!$P$10),F12=Lister!$Q$8),Lister!$R$8,Lister!$R$11)))</f>
        <v>1</v>
      </c>
      <c r="H12" s="55">
        <f t="shared" si="0"/>
        <v>0</v>
      </c>
      <c r="I12" s="50">
        <f t="shared" si="1"/>
        <v>0</v>
      </c>
      <c r="J12" s="45"/>
    </row>
    <row r="13" spans="1:10" x14ac:dyDescent="0.3">
      <c r="A13" s="17" t="s">
        <v>25</v>
      </c>
      <c r="B13" s="33"/>
      <c r="C13" s="58">
        <f>IF(B13="",1,LOOKUP(B13,Lister!$C$2:$D$14,Lister!$D$2:$D$14))</f>
        <v>1</v>
      </c>
      <c r="D13" s="28"/>
      <c r="E13" s="57"/>
      <c r="F13" s="57"/>
      <c r="G13" s="58">
        <f>IF(AND(E13=Lister!$P$2,F13=Lister!$Q$2),Lister!$R$2,IF(AND(OR(E13=Lister!$P$3,E13=Lister!$P$4,E13=Lister!$P$5,E13=Lister!$P$6,E13=Lister!$P$7),F13=Lister!$Q$3),Lister!$R$3,IF(AND(OR(E13=Lister!$P$8,E13=Lister!$P$9,E13=Lister!$P$10),F13=Lister!$Q$8),Lister!$R$8,Lister!$R$11)))</f>
        <v>1</v>
      </c>
      <c r="H13" s="55">
        <f t="shared" si="0"/>
        <v>0</v>
      </c>
      <c r="I13" s="50">
        <f t="shared" si="1"/>
        <v>0</v>
      </c>
      <c r="J13" s="45"/>
    </row>
    <row r="14" spans="1:10" x14ac:dyDescent="0.3">
      <c r="A14" s="17" t="s">
        <v>26</v>
      </c>
      <c r="B14" s="33"/>
      <c r="C14" s="58">
        <f>IF(B14="",1,LOOKUP(B14,Lister!$C$2:$D$14,Lister!$D$2:$D$14))</f>
        <v>1</v>
      </c>
      <c r="D14" s="28"/>
      <c r="E14" s="57"/>
      <c r="F14" s="57"/>
      <c r="G14" s="58">
        <f>IF(AND(E14=Lister!$P$2,F14=Lister!$Q$2),Lister!$R$2,IF(AND(OR(E14=Lister!$P$3,E14=Lister!$P$4,E14=Lister!$P$5,E14=Lister!$P$6,E14=Lister!$P$7),F14=Lister!$Q$3),Lister!$R$3,IF(AND(OR(E14=Lister!$P$8,E14=Lister!$P$9,E14=Lister!$P$10),F14=Lister!$Q$8),Lister!$R$8,Lister!$R$11)))</f>
        <v>1</v>
      </c>
      <c r="H14" s="55">
        <f t="shared" si="0"/>
        <v>0</v>
      </c>
      <c r="I14" s="50">
        <f>$B$26/G14*H14/$H$23</f>
        <v>0</v>
      </c>
      <c r="J14" s="45"/>
    </row>
    <row r="15" spans="1:10" x14ac:dyDescent="0.3">
      <c r="A15" s="17" t="s">
        <v>27</v>
      </c>
      <c r="B15" s="33"/>
      <c r="C15" s="58">
        <f>IF(B15="",1,LOOKUP(B15,Lister!$C$2:$D$14,Lister!$D$2:$D$14))</f>
        <v>1</v>
      </c>
      <c r="D15" s="28"/>
      <c r="E15" s="57"/>
      <c r="F15" s="57"/>
      <c r="G15" s="58">
        <f>IF(AND(E15=Lister!$P$2,F15=Lister!$Q$2),Lister!$R$2,IF(AND(OR(E15=Lister!$P$3,E15=Lister!$P$4,E15=Lister!$P$5,E15=Lister!$P$6,E15=Lister!$P$7),F15=Lister!$Q$3),Lister!$R$3,IF(AND(OR(E15=Lister!$P$8,E15=Lister!$P$9,E15=Lister!$P$10),F15=Lister!$Q$8),Lister!$R$8,Lister!$R$11)))</f>
        <v>1</v>
      </c>
      <c r="H15" s="55">
        <f t="shared" si="0"/>
        <v>0</v>
      </c>
      <c r="I15" s="50">
        <f t="shared" si="1"/>
        <v>0</v>
      </c>
      <c r="J15" s="45"/>
    </row>
    <row r="16" spans="1:10" x14ac:dyDescent="0.3">
      <c r="A16" s="17" t="s">
        <v>28</v>
      </c>
      <c r="B16" s="33"/>
      <c r="C16" s="58">
        <f>IF(B16="",1,LOOKUP(B16,Lister!$C$2:$D$14,Lister!$D$2:$D$14))</f>
        <v>1</v>
      </c>
      <c r="D16" s="28"/>
      <c r="E16" s="57"/>
      <c r="F16" s="57"/>
      <c r="G16" s="58">
        <f>IF(AND(E16=Lister!$P$2,F16=Lister!$Q$2),Lister!$R$2,IF(AND(OR(E16=Lister!$P$3,E16=Lister!$P$4,E16=Lister!$P$5,E16=Lister!$P$6,E16=Lister!$P$7),F16=Lister!$Q$3),Lister!$R$3,IF(AND(OR(E16=Lister!$P$8,E16=Lister!$P$9,E16=Lister!$P$10),F16=Lister!$Q$8),Lister!$R$8,Lister!$R$11)))</f>
        <v>1</v>
      </c>
      <c r="H16" s="55">
        <f t="shared" si="0"/>
        <v>0</v>
      </c>
      <c r="I16" s="50">
        <f t="shared" si="1"/>
        <v>0</v>
      </c>
      <c r="J16" s="45"/>
    </row>
    <row r="17" spans="1:11" x14ac:dyDescent="0.3">
      <c r="A17" s="17" t="s">
        <v>29</v>
      </c>
      <c r="B17" s="33"/>
      <c r="C17" s="58">
        <f>IF(B17="",1,LOOKUP(B17,Lister!$C$2:$D$14,Lister!$D$2:$D$14))</f>
        <v>1</v>
      </c>
      <c r="D17" s="28"/>
      <c r="E17" s="57"/>
      <c r="F17" s="57"/>
      <c r="G17" s="58">
        <f>IF(AND(E17=Lister!$P$2,F17=Lister!$Q$2),Lister!$R$2,IF(AND(OR(E17=Lister!$P$3,E17=Lister!$P$4,E17=Lister!$P$5,E17=Lister!$P$6,E17=Lister!$P$7),F17=Lister!$Q$3),Lister!$R$3,IF(AND(OR(E17=Lister!$P$8,E17=Lister!$P$9,E17=Lister!$P$10),F17=Lister!$Q$8),Lister!$R$8,Lister!$R$11)))</f>
        <v>1</v>
      </c>
      <c r="H17" s="55">
        <f t="shared" si="0"/>
        <v>0</v>
      </c>
      <c r="I17" s="50">
        <f t="shared" si="1"/>
        <v>0</v>
      </c>
      <c r="J17" s="45"/>
    </row>
    <row r="18" spans="1:11" x14ac:dyDescent="0.3">
      <c r="A18" s="17" t="s">
        <v>30</v>
      </c>
      <c r="B18" s="33"/>
      <c r="C18" s="58">
        <f>IF(B18="",1,LOOKUP(B18,Lister!$C$2:$D$14,Lister!$D$2:$D$14))</f>
        <v>1</v>
      </c>
      <c r="D18" s="28"/>
      <c r="E18" s="57"/>
      <c r="F18" s="57"/>
      <c r="G18" s="58">
        <f>IF(AND(E18=Lister!$P$2,F18=Lister!$Q$2),Lister!$R$2,IF(AND(OR(E18=Lister!$P$3,E18=Lister!$P$4,E18=Lister!$P$5,E18=Lister!$P$6,E18=Lister!$P$7),F18=Lister!$Q$3),Lister!$R$3,IF(AND(OR(E18=Lister!$P$8,E18=Lister!$P$9,E18=Lister!$P$10),F18=Lister!$Q$8),Lister!$R$8,Lister!$R$11)))</f>
        <v>1</v>
      </c>
      <c r="H18" s="55">
        <f t="shared" si="0"/>
        <v>0</v>
      </c>
      <c r="I18" s="50">
        <f t="shared" si="1"/>
        <v>0</v>
      </c>
      <c r="J18" s="45"/>
    </row>
    <row r="19" spans="1:11" x14ac:dyDescent="0.3">
      <c r="A19" s="17" t="s">
        <v>31</v>
      </c>
      <c r="B19" s="33"/>
      <c r="C19" s="58">
        <f>IF(B19="",1,LOOKUP(B19,Lister!$C$2:$D$14,Lister!$D$2:$D$14))</f>
        <v>1</v>
      </c>
      <c r="D19" s="28"/>
      <c r="E19" s="57"/>
      <c r="F19" s="57"/>
      <c r="G19" s="58">
        <f>IF(AND(E19=Lister!$P$2,F19=Lister!$Q$2),Lister!$R$2,IF(AND(OR(E19=Lister!$P$3,E19=Lister!$P$4,E19=Lister!$P$5,E19=Lister!$P$6,E19=Lister!$P$7),F19=Lister!$Q$3),Lister!$R$3,IF(AND(OR(E19=Lister!$P$8,E19=Lister!$P$9,E19=Lister!$P$10),F19=Lister!$Q$8),Lister!$R$8,Lister!$R$11)))</f>
        <v>1</v>
      </c>
      <c r="H19" s="55">
        <f t="shared" si="0"/>
        <v>0</v>
      </c>
      <c r="I19" s="50">
        <f t="shared" si="1"/>
        <v>0</v>
      </c>
      <c r="J19" s="45"/>
    </row>
    <row r="20" spans="1:11" x14ac:dyDescent="0.3">
      <c r="A20" s="17" t="s">
        <v>32</v>
      </c>
      <c r="B20" s="33"/>
      <c r="C20" s="58">
        <f>IF(B20="",1,LOOKUP(B20,Lister!$C$2:$D$14,Lister!$D$2:$D$14))</f>
        <v>1</v>
      </c>
      <c r="D20" s="28"/>
      <c r="E20" s="57"/>
      <c r="F20" s="57"/>
      <c r="G20" s="58">
        <f>IF(AND(E20=Lister!$P$2,F20=Lister!$Q$2),Lister!$R$2,IF(AND(OR(E20=Lister!$P$3,E20=Lister!$P$4,E20=Lister!$P$5,E20=Lister!$P$6,E20=Lister!$P$7),F20=Lister!$Q$3),Lister!$R$3,IF(AND(OR(E20=Lister!$P$8,E20=Lister!$P$9,E20=Lister!$P$10),F20=Lister!$Q$8),Lister!$R$8,Lister!$R$11)))</f>
        <v>1</v>
      </c>
      <c r="H20" s="55">
        <f t="shared" si="0"/>
        <v>0</v>
      </c>
      <c r="I20" s="50">
        <f t="shared" si="1"/>
        <v>0</v>
      </c>
      <c r="J20" s="45"/>
    </row>
    <row r="21" spans="1:11" x14ac:dyDescent="0.3">
      <c r="A21" s="17" t="s">
        <v>33</v>
      </c>
      <c r="B21" s="33"/>
      <c r="C21" s="58">
        <f>IF(B21="",1,LOOKUP(B21,Lister!$C$2:$D$14,Lister!$D$2:$D$14))</f>
        <v>1</v>
      </c>
      <c r="D21" s="28"/>
      <c r="E21" s="57"/>
      <c r="F21" s="57"/>
      <c r="G21" s="58">
        <f>IF(AND(E21=Lister!$P$2,F21=Lister!$Q$2),Lister!$R$2,IF(AND(OR(E21=Lister!$P$3,E21=Lister!$P$4,E21=Lister!$P$5,E21=Lister!$P$6,E21=Lister!$P$7),F21=Lister!$Q$3),Lister!$R$3,IF(AND(OR(E21=Lister!$P$8,E21=Lister!$P$9,E21=Lister!$P$10),F21=Lister!$Q$8),Lister!$R$8,Lister!$R$11)))</f>
        <v>1</v>
      </c>
      <c r="H21" s="55">
        <f t="shared" si="0"/>
        <v>0</v>
      </c>
      <c r="I21" s="50">
        <f t="shared" si="1"/>
        <v>0</v>
      </c>
      <c r="J21" s="45"/>
    </row>
    <row r="22" spans="1:11" x14ac:dyDescent="0.3">
      <c r="A22" s="17" t="s">
        <v>34</v>
      </c>
      <c r="B22" s="33"/>
      <c r="C22" s="58">
        <f>IF(B22="",1,LOOKUP(B22,Lister!$C$2:$D$14,Lister!$D$2:$D$14))</f>
        <v>1</v>
      </c>
      <c r="D22" s="28"/>
      <c r="E22" s="57"/>
      <c r="F22" s="57"/>
      <c r="G22" s="58">
        <f>IF(AND(E22=Lister!$P$2,F22=Lister!$Q$2),Lister!$R$2,IF(AND(OR(E22=Lister!$P$3,E22=Lister!$P$4,E22=Lister!$P$5,E22=Lister!$P$6,E22=Lister!$P$7),F22=Lister!$Q$3),Lister!$R$3,IF(AND(OR(E22=Lister!$P$8,E22=Lister!$P$9,E22=Lister!$P$10),F22=Lister!$Q$8),Lister!$R$8,Lister!$R$11)))</f>
        <v>1</v>
      </c>
      <c r="H22" s="55">
        <f t="shared" si="0"/>
        <v>0</v>
      </c>
      <c r="I22" s="50">
        <f t="shared" si="1"/>
        <v>0</v>
      </c>
      <c r="J22" s="45"/>
    </row>
    <row r="23" spans="1:11" x14ac:dyDescent="0.3">
      <c r="A23" s="15" t="s">
        <v>36</v>
      </c>
      <c r="B23" s="14"/>
      <c r="C23" s="14"/>
      <c r="D23" s="16">
        <f>SUM(D8:D22)</f>
        <v>1</v>
      </c>
      <c r="E23" s="59"/>
      <c r="F23" s="59"/>
      <c r="G23" s="59"/>
      <c r="H23" s="56">
        <f>SUM(H8:H22)</f>
        <v>1</v>
      </c>
      <c r="I23" s="50"/>
      <c r="J23" s="46"/>
    </row>
    <row r="24" spans="1:11" x14ac:dyDescent="0.3"/>
    <row r="25" spans="1:11" x14ac:dyDescent="0.3">
      <c r="A25" s="1" t="s">
        <v>871</v>
      </c>
    </row>
    <row r="26" spans="1:11" ht="36" customHeight="1" x14ac:dyDescent="0.3">
      <c r="A26" s="18" t="s">
        <v>872</v>
      </c>
      <c r="B26" s="34"/>
      <c r="C26" s="127" t="s">
        <v>892</v>
      </c>
      <c r="D26" s="127"/>
      <c r="G26" s="40"/>
      <c r="H26" s="40"/>
      <c r="I26" s="40"/>
    </row>
    <row r="27" spans="1:11" ht="52.5" customHeight="1" x14ac:dyDescent="0.3">
      <c r="A27" s="18" t="s">
        <v>873</v>
      </c>
      <c r="B27" s="79">
        <f>(B26*4%)/(1-(1+4%)^(-C9))*(D9/$D$23)+(B26*4%)/(1-(1+4%)^(-C10))*(D10/$D$23)+(B26*4%)/(1-(1+4%)^(-C11))*(D11/$D$23)+(B26*4%)/(1-(1+4%)^(-C12))*(D12/$D$23)+(B26*4%)/(1-(1+4%)^(-C13))*(D13/$D$23)+(B26*4%)/(1-(1+4%)^(-C14))*(D14/$D$23)+(B26*4%)/(1-(1+4%)^(-C15))*(D15/$D$23)+(B26*4%)/(1-(1+4%)^(-C16))*(D16/$D$23)+(B26*4%)/(1-(1+4%)^(-C17))*(D17/$D$23)+(B26*4%)/(1-(1+4%)^(-C18))*(D18/$D$23)+(B26*4%)/(1-(1+4%)^(-C19))*(D19/$D$23)+(B26*4%)/(1-(1+4%)^(-C20))*(D20/$D$23)+(B26*4%)/(1-(1+4%)^(-C21))*(D21/$D$23)+(B26*4%)/(1-(1+4%)^(-C22))*(D22/$D$23)+(B26*4%)/(1-(1+4%)^(-C8))*(D8/$D$23)</f>
        <v>0</v>
      </c>
      <c r="C27" s="127" t="s">
        <v>893</v>
      </c>
      <c r="D27" s="127"/>
      <c r="E27" s="47"/>
      <c r="F27" s="47"/>
      <c r="G27" s="40"/>
      <c r="H27" s="40"/>
      <c r="I27" s="40"/>
      <c r="J27" s="38"/>
      <c r="K27" s="39"/>
    </row>
    <row r="28" spans="1:11" ht="42.75" customHeight="1" x14ac:dyDescent="0.3">
      <c r="A28" s="18" t="s">
        <v>874</v>
      </c>
      <c r="B28" s="60">
        <f>B26*D23*10</f>
        <v>0</v>
      </c>
      <c r="C28" s="127" t="str">
        <f>IF(Virksomhedsoplysninger!$B$18="Lille","Bemærk støttebeløbet maks. må udgøre 50 % af de støtteberettigede omkostninger",IF(Virksomhedsoplysninger!$B$18="Mellem","Bemærk støttebeløbet maks. må udgøre 40 % af de støtteberettigede omkostninger",IF(Virksomhedsoplysninger!$B$18="Stor","Bemærk støttebeløbet maks. må udgøre 30 % af de støtteberettigede omkostninger","")))</f>
        <v>Bemærk støttebeløbet maks. må udgøre 40 % af de støtteberettigede omkostninger</v>
      </c>
      <c r="D28" s="127"/>
      <c r="E28" s="38"/>
      <c r="F28" s="38"/>
      <c r="G28" s="40"/>
      <c r="H28" s="40"/>
      <c r="I28" s="40"/>
    </row>
    <row r="29" spans="1:11" hidden="1" x14ac:dyDescent="0.3">
      <c r="A29" s="51" t="s">
        <v>861</v>
      </c>
      <c r="B29" s="77">
        <f>SUM(I8:I22)</f>
        <v>0</v>
      </c>
      <c r="C29" s="76"/>
      <c r="D29" s="76"/>
      <c r="F29" s="38"/>
      <c r="G29" s="40"/>
      <c r="H29" s="40"/>
      <c r="I29" s="40"/>
    </row>
    <row r="30" spans="1:11" ht="35.1" customHeight="1" x14ac:dyDescent="0.3">
      <c r="A30" s="18" t="s">
        <v>875</v>
      </c>
      <c r="B30" s="61" t="e">
        <f>B27*B29/B26</f>
        <v>#DIV/0!</v>
      </c>
      <c r="C30" s="128" t="s">
        <v>870</v>
      </c>
      <c r="D30" s="128"/>
      <c r="F30" s="38"/>
      <c r="G30" s="40"/>
      <c r="H30" s="40"/>
      <c r="I30" s="40"/>
    </row>
    <row r="31" spans="1:11" x14ac:dyDescent="0.3"/>
    <row r="32" spans="1:11" x14ac:dyDescent="0.3">
      <c r="A32" s="53"/>
      <c r="B32" s="53"/>
      <c r="C32" s="53"/>
      <c r="D32" s="53"/>
    </row>
    <row r="33" spans="1:9" x14ac:dyDescent="0.3">
      <c r="A33" s="126"/>
      <c r="B33" s="126"/>
      <c r="C33" s="126"/>
      <c r="D33" s="53"/>
      <c r="E33" s="21"/>
      <c r="F33" s="21"/>
      <c r="G33" s="21"/>
      <c r="H33" s="21"/>
      <c r="I33" s="21"/>
    </row>
    <row r="34" spans="1:9" x14ac:dyDescent="0.3">
      <c r="A34" s="126"/>
      <c r="B34" s="126"/>
      <c r="C34" s="126"/>
      <c r="D34" s="53"/>
      <c r="E34" s="41"/>
      <c r="F34" s="41"/>
      <c r="G34" s="41"/>
      <c r="H34" s="41"/>
      <c r="I34" s="41"/>
    </row>
    <row r="35" spans="1:9" x14ac:dyDescent="0.3">
      <c r="A35" s="53"/>
      <c r="B35" s="53"/>
      <c r="C35" s="53"/>
      <c r="D35" s="53"/>
    </row>
    <row r="36" spans="1:9" x14ac:dyDescent="0.3">
      <c r="A36" s="53"/>
      <c r="B36" s="53"/>
      <c r="C36" s="53"/>
      <c r="D36" s="53"/>
    </row>
    <row r="37" spans="1:9" x14ac:dyDescent="0.3"/>
  </sheetData>
  <sheetProtection algorithmName="SHA-512" hashValue="GtlKya+R8pYSH63GH8FzgzPC3r0wAIhK4IuGBya3AI687/aF6jU4pAa7EPAcJ4Xd+aXJvVO189cN+D66dc88Ow==" saltValue="EinSE8/A/rOLmRvQ4jsbjQ==" spinCount="100000" sheet="1" objects="1" scenarios="1"/>
  <dataConsolidate/>
  <mergeCells count="7">
    <mergeCell ref="A33:A34"/>
    <mergeCell ref="B33:C34"/>
    <mergeCell ref="I5:I6"/>
    <mergeCell ref="C28:D28"/>
    <mergeCell ref="C30:D30"/>
    <mergeCell ref="C26:D26"/>
    <mergeCell ref="C27:D27"/>
  </mergeCells>
  <conditionalFormatting sqref="C8:C22">
    <cfRule type="expression" dxfId="5" priority="2">
      <formula>$B8=""</formula>
    </cfRule>
  </conditionalFormatting>
  <conditionalFormatting sqref="B27">
    <cfRule type="expression" dxfId="4" priority="1">
      <formula>$B$27&gt;7</formula>
    </cfRule>
  </conditionalFormatting>
  <dataValidations count="1">
    <dataValidation type="custom" operator="greaterThan" allowBlank="1" showInputMessage="1" showErrorMessage="1" errorTitle="Ugyldigt input" error="Støttebeløbet kan ikke være større end 7 øre/kWh pr. år" sqref="B26">
      <formula1>B27&lt;7</formula1>
    </dataValidation>
  </dataValidation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Lister!$H$2:$H$17</xm:f>
          </x14:formula1>
          <xm:sqref>E8:F22</xm:sqref>
        </x14:dataValidation>
        <x14:dataValidation type="list" allowBlank="1" showInputMessage="1" showErrorMessage="1">
          <x14:formula1>
            <xm:f>Lister!$C$2:$C$14</xm:f>
          </x14:formula1>
          <xm:sqref>B8:B22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tabColor theme="9" tint="0.59999389629810485"/>
  </sheetPr>
  <dimension ref="A1:AD59"/>
  <sheetViews>
    <sheetView showGridLines="0" topLeftCell="A27" zoomScale="80" zoomScaleNormal="80" workbookViewId="0">
      <selection activeCell="B48" sqref="B48"/>
    </sheetView>
  </sheetViews>
  <sheetFormatPr defaultColWidth="0" defaultRowHeight="14.4" zeroHeight="1" x14ac:dyDescent="0.3"/>
  <cols>
    <col min="1" max="1" width="30.109375" customWidth="1"/>
    <col min="2" max="2" width="40.6640625" customWidth="1"/>
    <col min="3" max="12" width="20.6640625" customWidth="1"/>
    <col min="13" max="13" width="39.5546875" bestFit="1" customWidth="1"/>
    <col min="14" max="14" width="20.6640625" customWidth="1"/>
    <col min="15" max="15" width="20.6640625" hidden="1" customWidth="1"/>
    <col min="16" max="23" width="20.6640625" customWidth="1"/>
    <col min="24" max="26" width="9.109375" customWidth="1"/>
    <col min="27" max="30" width="0" hidden="1" customWidth="1"/>
    <col min="31" max="16384" width="9.109375" hidden="1"/>
  </cols>
  <sheetData>
    <row r="1" spans="1:16" ht="18" x14ac:dyDescent="0.35">
      <c r="A1" s="2" t="s">
        <v>876</v>
      </c>
    </row>
    <row r="2" spans="1:16" x14ac:dyDescent="0.3"/>
    <row r="3" spans="1:16" x14ac:dyDescent="0.3">
      <c r="A3" s="1" t="s">
        <v>72</v>
      </c>
    </row>
    <row r="4" spans="1:16" ht="60" customHeight="1" x14ac:dyDescent="0.3">
      <c r="A4" s="129"/>
      <c r="B4" s="130"/>
    </row>
    <row r="5" spans="1:16" x14ac:dyDescent="0.3">
      <c r="D5" s="35"/>
      <c r="E5" s="36"/>
      <c r="F5" s="36"/>
      <c r="G5" s="36"/>
      <c r="H5" s="36"/>
      <c r="I5" s="36"/>
      <c r="J5" s="35"/>
      <c r="K5" s="35"/>
      <c r="L5" s="35"/>
      <c r="M5" s="35"/>
      <c r="N5" s="35"/>
      <c r="O5" s="35"/>
      <c r="P5" s="35"/>
    </row>
    <row r="6" spans="1:16" x14ac:dyDescent="0.3">
      <c r="A6" s="1" t="s">
        <v>76</v>
      </c>
      <c r="D6" s="35"/>
      <c r="E6" s="36"/>
      <c r="F6" s="36"/>
      <c r="G6" s="36"/>
      <c r="H6" s="36"/>
      <c r="I6" s="36"/>
      <c r="J6" s="35"/>
      <c r="K6" s="35"/>
      <c r="L6" s="35"/>
      <c r="M6" s="35"/>
      <c r="N6" s="35"/>
      <c r="O6" s="35"/>
      <c r="P6" s="35"/>
    </row>
    <row r="7" spans="1:16" ht="24.9" customHeight="1" x14ac:dyDescent="0.3">
      <c r="A7" s="19" t="s">
        <v>77</v>
      </c>
      <c r="B7" s="32"/>
      <c r="D7" s="35"/>
      <c r="E7" s="36"/>
      <c r="F7" s="36"/>
      <c r="G7" s="36"/>
      <c r="H7" s="36"/>
      <c r="I7" s="36"/>
      <c r="J7" s="35"/>
      <c r="K7" s="35"/>
      <c r="L7" s="35"/>
      <c r="M7" s="35"/>
      <c r="N7" s="35"/>
      <c r="O7" s="35"/>
      <c r="P7" s="35"/>
    </row>
    <row r="8" spans="1:16" ht="24.9" customHeight="1" x14ac:dyDescent="0.3">
      <c r="A8" s="19" t="s">
        <v>78</v>
      </c>
      <c r="B8" s="32"/>
      <c r="D8" s="35"/>
      <c r="E8" s="36"/>
      <c r="F8" s="36"/>
      <c r="G8" s="36"/>
      <c r="H8" s="36"/>
      <c r="I8" s="36"/>
      <c r="J8" s="35"/>
      <c r="K8" s="35"/>
      <c r="L8" s="35"/>
      <c r="M8" s="35"/>
      <c r="N8" s="35"/>
      <c r="O8" s="35"/>
      <c r="P8" s="35"/>
    </row>
    <row r="9" spans="1:16" x14ac:dyDescent="0.3">
      <c r="D9" s="35"/>
      <c r="E9" s="36"/>
      <c r="F9" s="36"/>
      <c r="G9" s="36"/>
      <c r="H9" s="36"/>
      <c r="I9" s="36"/>
      <c r="J9" s="35"/>
      <c r="K9" s="35"/>
      <c r="L9" s="35"/>
      <c r="M9" s="35"/>
      <c r="N9" s="35"/>
      <c r="O9" s="35"/>
      <c r="P9" s="35"/>
    </row>
    <row r="10" spans="1:16" x14ac:dyDescent="0.3">
      <c r="A10" s="1" t="s">
        <v>83</v>
      </c>
      <c r="D10" s="35"/>
      <c r="E10" s="36"/>
      <c r="F10" s="36"/>
      <c r="G10" s="36"/>
      <c r="H10" s="36"/>
      <c r="I10" s="36"/>
      <c r="J10" s="35"/>
      <c r="K10" s="35"/>
      <c r="L10" s="35"/>
      <c r="M10" s="35"/>
      <c r="N10" s="35"/>
      <c r="O10" s="35"/>
      <c r="P10" s="35"/>
    </row>
    <row r="11" spans="1:16" ht="60" customHeight="1" x14ac:dyDescent="0.3">
      <c r="A11" s="129"/>
      <c r="B11" s="130"/>
      <c r="D11" s="35"/>
      <c r="E11" s="36"/>
      <c r="F11" s="36"/>
      <c r="G11" s="36"/>
      <c r="H11" s="36"/>
      <c r="I11" s="36"/>
      <c r="J11" s="35"/>
      <c r="K11" s="35"/>
      <c r="L11" s="35"/>
      <c r="M11" s="35"/>
      <c r="N11" s="35"/>
      <c r="O11" s="35"/>
      <c r="P11" s="35"/>
    </row>
    <row r="12" spans="1:16" x14ac:dyDescent="0.3">
      <c r="D12" s="35"/>
      <c r="E12" s="36"/>
      <c r="F12" s="36"/>
      <c r="G12" s="36"/>
      <c r="H12" s="36"/>
      <c r="I12" s="36"/>
      <c r="J12" s="35"/>
      <c r="K12" s="35"/>
      <c r="L12" s="35"/>
      <c r="M12" s="35"/>
      <c r="N12" s="35"/>
      <c r="O12" s="35"/>
      <c r="P12" s="35"/>
    </row>
    <row r="13" spans="1:16" x14ac:dyDescent="0.3">
      <c r="A13" s="1" t="s">
        <v>84</v>
      </c>
      <c r="D13" s="35"/>
      <c r="E13" s="36"/>
      <c r="F13" s="36"/>
      <c r="G13" s="36"/>
      <c r="H13" s="36"/>
      <c r="I13" s="36"/>
      <c r="J13" s="35"/>
      <c r="K13" s="35"/>
      <c r="L13" s="35"/>
      <c r="M13" s="35"/>
      <c r="N13" s="35"/>
      <c r="O13" s="35"/>
      <c r="P13" s="35"/>
    </row>
    <row r="14" spans="1:16" ht="60" customHeight="1" x14ac:dyDescent="0.3">
      <c r="A14" s="129" t="s">
        <v>863</v>
      </c>
      <c r="B14" s="130"/>
      <c r="D14" s="35"/>
      <c r="E14" s="36"/>
      <c r="F14" s="36"/>
      <c r="G14" s="37"/>
      <c r="H14" s="36"/>
      <c r="I14" s="36"/>
      <c r="J14" s="35"/>
      <c r="K14" s="35"/>
      <c r="L14" s="35"/>
      <c r="M14" s="35"/>
      <c r="N14" s="35"/>
      <c r="O14" s="35"/>
      <c r="P14" s="35"/>
    </row>
    <row r="15" spans="1:16" x14ac:dyDescent="0.3">
      <c r="D15" s="35"/>
      <c r="E15" s="36"/>
      <c r="F15" s="36"/>
      <c r="G15" s="36"/>
      <c r="H15" s="36"/>
      <c r="I15" s="36"/>
      <c r="J15" s="35"/>
      <c r="K15" s="35"/>
      <c r="L15" s="35"/>
      <c r="M15" s="35"/>
      <c r="N15" s="35"/>
      <c r="O15" s="35"/>
      <c r="P15" s="35"/>
    </row>
    <row r="16" spans="1:16" x14ac:dyDescent="0.3">
      <c r="A16" s="1" t="s">
        <v>79</v>
      </c>
      <c r="D16" s="35"/>
      <c r="E16" s="36"/>
      <c r="F16" s="36"/>
      <c r="G16" s="36"/>
      <c r="H16" s="36"/>
      <c r="I16" s="36"/>
      <c r="J16" s="35"/>
      <c r="K16" s="35"/>
      <c r="L16" s="35"/>
      <c r="M16" s="35"/>
      <c r="N16" s="35"/>
      <c r="O16" s="35"/>
      <c r="P16" s="35"/>
    </row>
    <row r="17" spans="1:23" ht="60" customHeight="1" x14ac:dyDescent="0.3">
      <c r="A17" s="18" t="s">
        <v>80</v>
      </c>
      <c r="B17" s="30"/>
      <c r="D17" s="35"/>
      <c r="E17" s="36"/>
      <c r="F17" s="36"/>
      <c r="G17" s="36"/>
      <c r="H17" s="36"/>
      <c r="I17" s="36"/>
      <c r="J17" s="35"/>
      <c r="K17" s="35"/>
      <c r="L17" s="35"/>
      <c r="M17" s="35"/>
      <c r="N17" s="35"/>
      <c r="O17" s="35"/>
      <c r="P17" s="35"/>
    </row>
    <row r="18" spans="1:23" ht="60" customHeight="1" x14ac:dyDescent="0.3">
      <c r="A18" s="18" t="s">
        <v>81</v>
      </c>
      <c r="B18" s="30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23" ht="60" customHeight="1" x14ac:dyDescent="0.3">
      <c r="A19" s="18" t="s">
        <v>132</v>
      </c>
      <c r="B19" s="42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23" ht="60" customHeight="1" x14ac:dyDescent="0.3">
      <c r="A20" s="18" t="s">
        <v>82</v>
      </c>
      <c r="B20" s="30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23" ht="60" customHeight="1" x14ac:dyDescent="0.3">
      <c r="A21" s="18"/>
      <c r="B21" s="30"/>
    </row>
    <row r="22" spans="1:23" x14ac:dyDescent="0.3"/>
    <row r="23" spans="1:23" x14ac:dyDescent="0.3">
      <c r="A23" s="20" t="s">
        <v>877</v>
      </c>
    </row>
    <row r="24" spans="1:23" ht="30" customHeight="1" x14ac:dyDescent="0.3">
      <c r="A24" s="136"/>
      <c r="B24" s="141" t="s">
        <v>85</v>
      </c>
      <c r="C24" s="141" t="s">
        <v>87</v>
      </c>
      <c r="D24" s="141" t="s">
        <v>47</v>
      </c>
      <c r="E24" s="141"/>
      <c r="F24" s="141" t="s">
        <v>90</v>
      </c>
      <c r="G24" s="141"/>
      <c r="H24" s="141" t="s">
        <v>45</v>
      </c>
      <c r="I24" s="139" t="s">
        <v>35</v>
      </c>
      <c r="J24" s="141" t="s">
        <v>38</v>
      </c>
      <c r="K24" s="141" t="s">
        <v>888</v>
      </c>
      <c r="L24" s="141"/>
      <c r="M24" s="133" t="s">
        <v>879</v>
      </c>
      <c r="N24" s="133" t="s">
        <v>853</v>
      </c>
      <c r="O24" s="51" t="s">
        <v>858</v>
      </c>
      <c r="P24" s="142" t="s">
        <v>95</v>
      </c>
      <c r="Q24" s="141" t="s">
        <v>857</v>
      </c>
      <c r="R24" s="135" t="s">
        <v>856</v>
      </c>
      <c r="S24" s="131" t="s">
        <v>97</v>
      </c>
      <c r="T24" s="132"/>
      <c r="U24" s="133" t="s">
        <v>99</v>
      </c>
      <c r="V24" s="133" t="s">
        <v>101</v>
      </c>
      <c r="W24" s="126"/>
    </row>
    <row r="25" spans="1:23" x14ac:dyDescent="0.3">
      <c r="A25" s="137"/>
      <c r="B25" s="141"/>
      <c r="C25" s="141"/>
      <c r="D25" s="17" t="s">
        <v>88</v>
      </c>
      <c r="E25" s="17" t="s">
        <v>89</v>
      </c>
      <c r="F25" s="17" t="s">
        <v>88</v>
      </c>
      <c r="G25" s="17" t="s">
        <v>89</v>
      </c>
      <c r="H25" s="141"/>
      <c r="I25" s="140"/>
      <c r="J25" s="141"/>
      <c r="K25" s="17" t="s">
        <v>88</v>
      </c>
      <c r="L25" s="17" t="s">
        <v>89</v>
      </c>
      <c r="M25" s="134"/>
      <c r="N25" s="134"/>
      <c r="O25" s="52"/>
      <c r="P25" s="142"/>
      <c r="Q25" s="141"/>
      <c r="R25" s="135"/>
      <c r="S25" s="13" t="s">
        <v>88</v>
      </c>
      <c r="T25" s="13" t="s">
        <v>89</v>
      </c>
      <c r="U25" s="134"/>
      <c r="V25" s="134"/>
      <c r="W25" s="126"/>
    </row>
    <row r="26" spans="1:23" x14ac:dyDescent="0.3">
      <c r="A26" s="138"/>
      <c r="B26" s="17" t="s">
        <v>86</v>
      </c>
      <c r="C26" s="17" t="s">
        <v>86</v>
      </c>
      <c r="D26" s="17" t="s">
        <v>86</v>
      </c>
      <c r="E26" s="17" t="s">
        <v>86</v>
      </c>
      <c r="F26" s="17" t="s">
        <v>91</v>
      </c>
      <c r="G26" s="17" t="s">
        <v>91</v>
      </c>
      <c r="H26" s="17" t="s">
        <v>93</v>
      </c>
      <c r="I26" s="17" t="s">
        <v>86</v>
      </c>
      <c r="J26" s="17" t="s">
        <v>92</v>
      </c>
      <c r="K26" s="17" t="s">
        <v>878</v>
      </c>
      <c r="L26" s="17" t="s">
        <v>878</v>
      </c>
      <c r="M26" s="44" t="s">
        <v>855</v>
      </c>
      <c r="N26" s="22" t="s">
        <v>86</v>
      </c>
      <c r="O26" s="52"/>
      <c r="P26" s="17" t="s">
        <v>94</v>
      </c>
      <c r="Q26" s="13" t="s">
        <v>880</v>
      </c>
      <c r="R26" s="13" t="s">
        <v>96</v>
      </c>
      <c r="S26" s="13" t="s">
        <v>98</v>
      </c>
      <c r="T26" s="13" t="s">
        <v>98</v>
      </c>
      <c r="U26" s="13" t="s">
        <v>100</v>
      </c>
      <c r="V26" s="13" t="s">
        <v>889</v>
      </c>
    </row>
    <row r="27" spans="1:23" x14ac:dyDescent="0.3">
      <c r="A27" s="17" t="s">
        <v>20</v>
      </c>
      <c r="B27" s="27"/>
      <c r="C27" s="66"/>
      <c r="D27" s="57"/>
      <c r="E27" s="57"/>
      <c r="F27" s="26" t="str">
        <f>IF(D27="","",VLOOKUP(D27,Lister!$H$2:$I$17,2,FALSE))</f>
        <v/>
      </c>
      <c r="G27" s="26" t="str">
        <f>IF(E27="","",VLOOKUP(E27,Lister!$H$2:$I$17,2,FALSE))</f>
        <v/>
      </c>
      <c r="H27" s="57"/>
      <c r="I27" s="66"/>
      <c r="J27" s="55">
        <f>IF(I27="",1,LOOKUP(I27,Lister!$C$2:$D$14,Lister!$D$2:$D$14))</f>
        <v>1</v>
      </c>
      <c r="K27" s="28"/>
      <c r="L27" s="28"/>
      <c r="M27" s="64">
        <f>K27-L27</f>
        <v>0</v>
      </c>
      <c r="N27" s="64">
        <f>IF(AND(D27=Lister!$P$2,E27=Lister!$Q$2),Lister!$R$2,IF(AND(OR(D27=Lister!$P$3,D27=Lister!$P$4,D27=Lister!$P$5,D27=Lister!$P$6,D27=Lister!$P$7),E27=Lister!$Q$3),Lister!$R$3,IF(AND(OR(D27=Lister!$P$8,D27=Lister!$P$9,D27=Lister!$P$10),E27=Lister!$Q$8),Lister!$R$8,Lister!$R$11)))</f>
        <v>1</v>
      </c>
      <c r="O27" s="52">
        <f>IF(K27="",0,'Ansøgning om tilsagn del 1'!$B$26/N27*P27/$P$42)</f>
        <v>0</v>
      </c>
      <c r="P27" s="60">
        <f>M27*J27</f>
        <v>0</v>
      </c>
      <c r="Q27" s="60">
        <f>IF(OR(F27="",G27="",K27="",L27=""),0,K27*F27-L27*G27)</f>
        <v>0</v>
      </c>
      <c r="R27" s="60">
        <f>Q27*J27</f>
        <v>0</v>
      </c>
      <c r="S27" s="55">
        <f>IF(D27="",0,VLOOKUP(D27,Lister!$H$2:$J$17,3,FALSE))</f>
        <v>0</v>
      </c>
      <c r="T27" s="55">
        <f>IF(E27="",0,VLOOKUP(E27,Lister!$H$2:$J$17,3,FALSE))</f>
        <v>0</v>
      </c>
      <c r="U27" s="29"/>
      <c r="V27" s="62">
        <f>(K27*S27-L27*T27)*10</f>
        <v>0</v>
      </c>
    </row>
    <row r="28" spans="1:23" x14ac:dyDescent="0.3">
      <c r="A28" s="17" t="s">
        <v>21</v>
      </c>
      <c r="B28" s="27"/>
      <c r="C28" s="66"/>
      <c r="D28" s="57"/>
      <c r="E28" s="57"/>
      <c r="F28" s="26" t="str">
        <f>IF(D28="","",VLOOKUP(D28,Lister!$H$2:$I$17,2,FALSE))</f>
        <v/>
      </c>
      <c r="G28" s="26" t="str">
        <f>IF(E28="","",VLOOKUP(E28,Lister!$H$2:$I$17,2,FALSE))</f>
        <v/>
      </c>
      <c r="H28" s="57"/>
      <c r="I28" s="66"/>
      <c r="J28" s="55">
        <f>IF(I28="",1,LOOKUP(I28,Lister!$C$2:$D$14,Lister!$D$2:$D$14))</f>
        <v>1</v>
      </c>
      <c r="K28" s="28"/>
      <c r="L28" s="28"/>
      <c r="M28" s="64">
        <f t="shared" ref="M28:M41" si="0">K28-L28</f>
        <v>0</v>
      </c>
      <c r="N28" s="64">
        <f>IF(AND(D28=Lister!$P$2,E28=Lister!$Q$2),Lister!$R$2,IF(AND(OR(D28=Lister!$P$3,D28=Lister!$P$4,D28=Lister!$P$5,D28=Lister!$P$6,D28=Lister!$P$7),E28=Lister!$Q$3),Lister!$R$3,IF(AND(OR(D28=Lister!$P$8,D28=Lister!$P$9,D28=Lister!$P$10),E28=Lister!$Q$8),Lister!$R$8,Lister!$R$11)))</f>
        <v>1</v>
      </c>
      <c r="O28" s="52">
        <f>IF(K28="",0,'Ansøgning om tilsagn del 1'!$B$26/N28*P28/$P$42)</f>
        <v>0</v>
      </c>
      <c r="P28" s="60">
        <f>M28*J28</f>
        <v>0</v>
      </c>
      <c r="Q28" s="60">
        <f t="shared" ref="Q28:Q41" si="1">IF(OR(F28="",G28="",K28="",L28=""),0,K28*F28-L28*G28)</f>
        <v>0</v>
      </c>
      <c r="R28" s="60">
        <f t="shared" ref="R28:R41" si="2">Q28*J28</f>
        <v>0</v>
      </c>
      <c r="S28" s="55">
        <f>IF(D28="",0,VLOOKUP(D28,Lister!$H$2:$J$17,3,FALSE))</f>
        <v>0</v>
      </c>
      <c r="T28" s="55">
        <f>IF(E28="",0,VLOOKUP(E28,Lister!$H$2:$J$17,3,FALSE))</f>
        <v>0</v>
      </c>
      <c r="U28" s="29"/>
      <c r="V28" s="62">
        <f>(K28*S28-L28*T28)*10</f>
        <v>0</v>
      </c>
    </row>
    <row r="29" spans="1:23" x14ac:dyDescent="0.3">
      <c r="A29" s="17" t="s">
        <v>22</v>
      </c>
      <c r="B29" s="27"/>
      <c r="C29" s="66"/>
      <c r="D29" s="57"/>
      <c r="E29" s="57"/>
      <c r="F29" s="26" t="str">
        <f>IF(D29="","",VLOOKUP(D29,Lister!$H$2:$I$17,2,FALSE))</f>
        <v/>
      </c>
      <c r="G29" s="26" t="str">
        <f>IF(E29="","",VLOOKUP(E29,Lister!$H$2:$I$17,2,FALSE))</f>
        <v/>
      </c>
      <c r="H29" s="57"/>
      <c r="I29" s="66"/>
      <c r="J29" s="55">
        <f>IF(I29="",1,LOOKUP(I29,Lister!$C$2:$D$14,Lister!$D$2:$D$14))</f>
        <v>1</v>
      </c>
      <c r="K29" s="28"/>
      <c r="L29" s="28"/>
      <c r="M29" s="64">
        <f t="shared" si="0"/>
        <v>0</v>
      </c>
      <c r="N29" s="64">
        <f>IF(AND(D29=Lister!$P$2,E29=Lister!$Q$2),Lister!$R$2,IF(AND(OR(D29=Lister!$P$3,D29=Lister!$P$4,D29=Lister!$P$5,D29=Lister!$P$6,D29=Lister!$P$7),E29=Lister!$Q$3),Lister!$R$3,IF(AND(OR(D29=Lister!$P$8,D29=Lister!$P$9,D29=Lister!$P$10),E29=Lister!$Q$8),Lister!$R$8,Lister!$R$11)))</f>
        <v>1</v>
      </c>
      <c r="O29" s="52">
        <f>IF(K29="",0,'Ansøgning om tilsagn del 1'!$B$26/N29*P29/$P$42)</f>
        <v>0</v>
      </c>
      <c r="P29" s="60">
        <f t="shared" ref="P29:P41" si="3">M29*J29</f>
        <v>0</v>
      </c>
      <c r="Q29" s="60">
        <f t="shared" si="1"/>
        <v>0</v>
      </c>
      <c r="R29" s="60">
        <f t="shared" si="2"/>
        <v>0</v>
      </c>
      <c r="S29" s="55">
        <f>IF(D29="",0,VLOOKUP(D29,Lister!$H$2:$J$17,3,FALSE))</f>
        <v>0</v>
      </c>
      <c r="T29" s="55">
        <f>IF(E29="",0,VLOOKUP(E29,Lister!$H$2:$J$17,3,FALSE))</f>
        <v>0</v>
      </c>
      <c r="U29" s="29"/>
      <c r="V29" s="62">
        <f t="shared" ref="V29:V41" si="4">(K29*S29-L29*T29)*10</f>
        <v>0</v>
      </c>
    </row>
    <row r="30" spans="1:23" x14ac:dyDescent="0.3">
      <c r="A30" s="17" t="s">
        <v>23</v>
      </c>
      <c r="B30" s="27"/>
      <c r="C30" s="66"/>
      <c r="D30" s="57"/>
      <c r="E30" s="57"/>
      <c r="F30" s="26" t="str">
        <f>IF(D30="","",VLOOKUP(D30,Lister!$H$2:$I$17,2,FALSE))</f>
        <v/>
      </c>
      <c r="G30" s="26" t="str">
        <f>IF(E30="","",VLOOKUP(E30,Lister!$H$2:$I$17,2,FALSE))</f>
        <v/>
      </c>
      <c r="H30" s="57"/>
      <c r="I30" s="66"/>
      <c r="J30" s="55">
        <f>IF(I30="",1,LOOKUP(I30,Lister!$C$2:$D$14,Lister!$D$2:$D$14))</f>
        <v>1</v>
      </c>
      <c r="K30" s="28"/>
      <c r="L30" s="28"/>
      <c r="M30" s="64">
        <f t="shared" si="0"/>
        <v>0</v>
      </c>
      <c r="N30" s="64">
        <f>IF(AND(D30=Lister!$P$2,E30=Lister!$Q$2),Lister!$R$2,IF(AND(OR(D30=Lister!$P$3,D30=Lister!$P$4,D30=Lister!$P$5,D30=Lister!$P$6,D30=Lister!$P$7),E30=Lister!$Q$3),Lister!$R$3,IF(AND(OR(D30=Lister!$P$8,D30=Lister!$P$9,D30=Lister!$P$10),E30=Lister!$Q$8),Lister!$R$8,Lister!$R$11)))</f>
        <v>1</v>
      </c>
      <c r="O30" s="52">
        <f>IF(K30="",0,'Ansøgning om tilsagn del 1'!$B$26/N30*P30/$P$42)</f>
        <v>0</v>
      </c>
      <c r="P30" s="60">
        <f t="shared" si="3"/>
        <v>0</v>
      </c>
      <c r="Q30" s="60">
        <f t="shared" si="1"/>
        <v>0</v>
      </c>
      <c r="R30" s="60">
        <f t="shared" si="2"/>
        <v>0</v>
      </c>
      <c r="S30" s="55">
        <f>IF(D30="",0,VLOOKUP(D30,Lister!$H$2:$J$17,3,FALSE))</f>
        <v>0</v>
      </c>
      <c r="T30" s="55">
        <f>IF(E30="",0,VLOOKUP(E30,Lister!$H$2:$J$17,3,FALSE))</f>
        <v>0</v>
      </c>
      <c r="U30" s="29"/>
      <c r="V30" s="62">
        <f t="shared" si="4"/>
        <v>0</v>
      </c>
    </row>
    <row r="31" spans="1:23" x14ac:dyDescent="0.3">
      <c r="A31" s="17" t="s">
        <v>24</v>
      </c>
      <c r="B31" s="27"/>
      <c r="C31" s="66"/>
      <c r="D31" s="57"/>
      <c r="E31" s="57"/>
      <c r="F31" s="26" t="str">
        <f>IF(D31="","",VLOOKUP(D31,Lister!$H$2:$I$17,2,FALSE))</f>
        <v/>
      </c>
      <c r="G31" s="26" t="str">
        <f>IF(E31="","",VLOOKUP(E31,Lister!$H$2:$I$17,2,FALSE))</f>
        <v/>
      </c>
      <c r="H31" s="57"/>
      <c r="I31" s="66"/>
      <c r="J31" s="55">
        <f>IF(I31="",1,LOOKUP(I31,Lister!$C$2:$D$14,Lister!$D$2:$D$14))</f>
        <v>1</v>
      </c>
      <c r="K31" s="28"/>
      <c r="L31" s="28"/>
      <c r="M31" s="64">
        <f t="shared" si="0"/>
        <v>0</v>
      </c>
      <c r="N31" s="64">
        <f>IF(AND(D31=Lister!$P$2,E31=Lister!$Q$2),Lister!$R$2,IF(AND(OR(D31=Lister!$P$3,D31=Lister!$P$4,D31=Lister!$P$5,D31=Lister!$P$6,D31=Lister!$P$7),E31=Lister!$Q$3),Lister!$R$3,IF(AND(OR(D31=Lister!$P$8,D31=Lister!$P$9,D31=Lister!$P$10),E31=Lister!$Q$8),Lister!$R$8,Lister!$R$11)))</f>
        <v>1</v>
      </c>
      <c r="O31" s="52">
        <f>IF(K31="",0,'Ansøgning om tilsagn del 1'!$B$26/N31*P31/$P$42)</f>
        <v>0</v>
      </c>
      <c r="P31" s="60">
        <f t="shared" si="3"/>
        <v>0</v>
      </c>
      <c r="Q31" s="60">
        <f t="shared" si="1"/>
        <v>0</v>
      </c>
      <c r="R31" s="60">
        <f t="shared" si="2"/>
        <v>0</v>
      </c>
      <c r="S31" s="55">
        <f>IF(D31="",0,VLOOKUP(D31,Lister!$H$2:$J$17,3,FALSE))</f>
        <v>0</v>
      </c>
      <c r="T31" s="55">
        <f>IF(E31="",0,VLOOKUP(E31,Lister!$H$2:$J$17,3,FALSE))</f>
        <v>0</v>
      </c>
      <c r="U31" s="29"/>
      <c r="V31" s="62">
        <f t="shared" si="4"/>
        <v>0</v>
      </c>
    </row>
    <row r="32" spans="1:23" x14ac:dyDescent="0.3">
      <c r="A32" s="17" t="s">
        <v>25</v>
      </c>
      <c r="B32" s="27"/>
      <c r="C32" s="66"/>
      <c r="D32" s="57"/>
      <c r="E32" s="57"/>
      <c r="F32" s="26" t="str">
        <f>IF(D32="","",VLOOKUP(D32,Lister!$H$2:$I$17,2,FALSE))</f>
        <v/>
      </c>
      <c r="G32" s="26" t="str">
        <f>IF(E32="","",VLOOKUP(E32,Lister!$H$2:$I$17,2,FALSE))</f>
        <v/>
      </c>
      <c r="H32" s="57"/>
      <c r="I32" s="66"/>
      <c r="J32" s="55">
        <f>IF(I32="",1,LOOKUP(I32,Lister!$C$2:$D$14,Lister!$D$2:$D$14))</f>
        <v>1</v>
      </c>
      <c r="K32" s="28"/>
      <c r="L32" s="28"/>
      <c r="M32" s="64">
        <f t="shared" si="0"/>
        <v>0</v>
      </c>
      <c r="N32" s="64">
        <f>IF(AND(D32=Lister!$P$2,E32=Lister!$Q$2),Lister!$R$2,IF(AND(OR(D32=Lister!$P$3,D32=Lister!$P$4,D32=Lister!$P$5,D32=Lister!$P$6,D32=Lister!$P$7),E32=Lister!$Q$3),Lister!$R$3,IF(AND(OR(D32=Lister!$P$8,D32=Lister!$P$9,D32=Lister!$P$10),E32=Lister!$Q$8),Lister!$R$8,Lister!$R$11)))</f>
        <v>1</v>
      </c>
      <c r="O32" s="52">
        <f>IF(K32="",0,'Ansøgning om tilsagn del 1'!$B$26/N32*P32/$P$42)</f>
        <v>0</v>
      </c>
      <c r="P32" s="60">
        <f t="shared" si="3"/>
        <v>0</v>
      </c>
      <c r="Q32" s="60">
        <f t="shared" si="1"/>
        <v>0</v>
      </c>
      <c r="R32" s="60">
        <f t="shared" si="2"/>
        <v>0</v>
      </c>
      <c r="S32" s="55">
        <f>IF(D32="",0,VLOOKUP(D32,Lister!$H$2:$J$17,3,FALSE))</f>
        <v>0</v>
      </c>
      <c r="T32" s="55">
        <f>IF(E32="",0,VLOOKUP(E32,Lister!$H$2:$J$17,3,FALSE))</f>
        <v>0</v>
      </c>
      <c r="U32" s="29"/>
      <c r="V32" s="62">
        <f t="shared" si="4"/>
        <v>0</v>
      </c>
    </row>
    <row r="33" spans="1:22" x14ac:dyDescent="0.3">
      <c r="A33" s="17" t="s">
        <v>26</v>
      </c>
      <c r="B33" s="27"/>
      <c r="C33" s="66"/>
      <c r="D33" s="57"/>
      <c r="E33" s="57"/>
      <c r="F33" s="26" t="str">
        <f>IF(D33="","",VLOOKUP(D33,Lister!$H$2:$I$17,2,FALSE))</f>
        <v/>
      </c>
      <c r="G33" s="26" t="str">
        <f>IF(E33="","",VLOOKUP(E33,Lister!$H$2:$I$17,2,FALSE))</f>
        <v/>
      </c>
      <c r="H33" s="57"/>
      <c r="I33" s="66"/>
      <c r="J33" s="55">
        <f>IF(I33="",1,LOOKUP(I33,Lister!$C$2:$D$14,Lister!$D$2:$D$14))</f>
        <v>1</v>
      </c>
      <c r="K33" s="28"/>
      <c r="L33" s="28"/>
      <c r="M33" s="64">
        <f t="shared" si="0"/>
        <v>0</v>
      </c>
      <c r="N33" s="64">
        <f>IF(AND(D33=Lister!$P$2,E33=Lister!$Q$2),Lister!$R$2,IF(AND(OR(D33=Lister!$P$3,D33=Lister!$P$4,D33=Lister!$P$5,D33=Lister!$P$6,D33=Lister!$P$7),E33=Lister!$Q$3),Lister!$R$3,IF(AND(OR(D33=Lister!$P$8,D33=Lister!$P$9,D33=Lister!$P$10),E33=Lister!$Q$8),Lister!$R$8,Lister!$R$11)))</f>
        <v>1</v>
      </c>
      <c r="O33" s="52">
        <f>IF(K33="",0,'Ansøgning om tilsagn del 1'!$B$26/N33*P33/$P$42)</f>
        <v>0</v>
      </c>
      <c r="P33" s="60">
        <f t="shared" si="3"/>
        <v>0</v>
      </c>
      <c r="Q33" s="60">
        <f t="shared" si="1"/>
        <v>0</v>
      </c>
      <c r="R33" s="60">
        <f t="shared" si="2"/>
        <v>0</v>
      </c>
      <c r="S33" s="55">
        <f>IF(D33="",0,VLOOKUP(D33,Lister!$H$2:$J$17,3,FALSE))</f>
        <v>0</v>
      </c>
      <c r="T33" s="55">
        <f>IF(E33="",0,VLOOKUP(E33,Lister!$H$2:$J$17,3,FALSE))</f>
        <v>0</v>
      </c>
      <c r="U33" s="29"/>
      <c r="V33" s="62">
        <f t="shared" si="4"/>
        <v>0</v>
      </c>
    </row>
    <row r="34" spans="1:22" x14ac:dyDescent="0.3">
      <c r="A34" s="17" t="s">
        <v>27</v>
      </c>
      <c r="B34" s="27"/>
      <c r="C34" s="66"/>
      <c r="D34" s="57"/>
      <c r="E34" s="57"/>
      <c r="F34" s="26" t="str">
        <f>IF(D34="","",VLOOKUP(D34,Lister!$H$2:$I$17,2,FALSE))</f>
        <v/>
      </c>
      <c r="G34" s="26" t="str">
        <f>IF(E34="","",VLOOKUP(E34,Lister!$H$2:$I$17,2,FALSE))</f>
        <v/>
      </c>
      <c r="H34" s="57"/>
      <c r="I34" s="66"/>
      <c r="J34" s="55">
        <f>IF(I34="",1,LOOKUP(I34,Lister!$C$2:$D$14,Lister!$D$2:$D$14))</f>
        <v>1</v>
      </c>
      <c r="K34" s="28"/>
      <c r="L34" s="28"/>
      <c r="M34" s="64">
        <f t="shared" si="0"/>
        <v>0</v>
      </c>
      <c r="N34" s="64">
        <f>IF(AND(D34=Lister!$P$2,E34=Lister!$Q$2),Lister!$R$2,IF(AND(OR(D34=Lister!$P$3,D34=Lister!$P$4,D34=Lister!$P$5,D34=Lister!$P$6,D34=Lister!$P$7),E34=Lister!$Q$3),Lister!$R$3,IF(AND(OR(D34=Lister!$P$8,D34=Lister!$P$9,D34=Lister!$P$10),E34=Lister!$Q$8),Lister!$R$8,Lister!$R$11)))</f>
        <v>1</v>
      </c>
      <c r="O34" s="52">
        <f>IF(K34="",0,'Ansøgning om tilsagn del 1'!$B$26/N34*P34/$P$42)</f>
        <v>0</v>
      </c>
      <c r="P34" s="60">
        <f t="shared" si="3"/>
        <v>0</v>
      </c>
      <c r="Q34" s="60">
        <f t="shared" si="1"/>
        <v>0</v>
      </c>
      <c r="R34" s="60">
        <f t="shared" si="2"/>
        <v>0</v>
      </c>
      <c r="S34" s="55">
        <f>IF(D34="",0,VLOOKUP(D34,Lister!$H$2:$J$17,3,FALSE))</f>
        <v>0</v>
      </c>
      <c r="T34" s="55">
        <f>IF(E34="",0,VLOOKUP(E34,Lister!$H$2:$J$17,3,FALSE))</f>
        <v>0</v>
      </c>
      <c r="U34" s="29"/>
      <c r="V34" s="62">
        <f t="shared" si="4"/>
        <v>0</v>
      </c>
    </row>
    <row r="35" spans="1:22" x14ac:dyDescent="0.3">
      <c r="A35" s="17" t="s">
        <v>28</v>
      </c>
      <c r="B35" s="27"/>
      <c r="C35" s="66"/>
      <c r="D35" s="57"/>
      <c r="E35" s="57"/>
      <c r="F35" s="26" t="str">
        <f>IF(D35="","",VLOOKUP(D35,Lister!$H$2:$I$17,2,FALSE))</f>
        <v/>
      </c>
      <c r="G35" s="26" t="str">
        <f>IF(E35="","",VLOOKUP(E35,Lister!$H$2:$I$17,2,FALSE))</f>
        <v/>
      </c>
      <c r="H35" s="57"/>
      <c r="I35" s="66"/>
      <c r="J35" s="55">
        <f>IF(I35="",1,LOOKUP(I35,Lister!$C$2:$D$14,Lister!$D$2:$D$14))</f>
        <v>1</v>
      </c>
      <c r="K35" s="28"/>
      <c r="L35" s="28"/>
      <c r="M35" s="64">
        <f t="shared" si="0"/>
        <v>0</v>
      </c>
      <c r="N35" s="64">
        <f>IF(AND(D35=Lister!$P$2,E35=Lister!$Q$2),Lister!$R$2,IF(AND(OR(D35=Lister!$P$3,D35=Lister!$P$4,D35=Lister!$P$5,D35=Lister!$P$6,D35=Lister!$P$7),E35=Lister!$Q$3),Lister!$R$3,IF(AND(OR(D35=Lister!$P$8,D35=Lister!$P$9,D35=Lister!$P$10),E35=Lister!$Q$8),Lister!$R$8,Lister!$R$11)))</f>
        <v>1</v>
      </c>
      <c r="O35" s="52">
        <f>IF(K35="",0,'Ansøgning om tilsagn del 1'!$B$26/N35*P35/$P$42)</f>
        <v>0</v>
      </c>
      <c r="P35" s="60">
        <f t="shared" si="3"/>
        <v>0</v>
      </c>
      <c r="Q35" s="60">
        <f t="shared" si="1"/>
        <v>0</v>
      </c>
      <c r="R35" s="60">
        <f t="shared" si="2"/>
        <v>0</v>
      </c>
      <c r="S35" s="55">
        <f>IF(D35="",0,VLOOKUP(D35,Lister!$H$2:$J$17,3,FALSE))</f>
        <v>0</v>
      </c>
      <c r="T35" s="55">
        <f>IF(E35="",0,VLOOKUP(E35,Lister!$H$2:$J$17,3,FALSE))</f>
        <v>0</v>
      </c>
      <c r="U35" s="29"/>
      <c r="V35" s="62">
        <f t="shared" si="4"/>
        <v>0</v>
      </c>
    </row>
    <row r="36" spans="1:22" x14ac:dyDescent="0.3">
      <c r="A36" s="17" t="s">
        <v>29</v>
      </c>
      <c r="B36" s="27"/>
      <c r="C36" s="66"/>
      <c r="D36" s="57"/>
      <c r="E36" s="57"/>
      <c r="F36" s="26" t="str">
        <f>IF(D36="","",VLOOKUP(D36,Lister!$H$2:$I$17,2,FALSE))</f>
        <v/>
      </c>
      <c r="G36" s="26" t="str">
        <f>IF(E36="","",VLOOKUP(E36,Lister!$H$2:$I$17,2,FALSE))</f>
        <v/>
      </c>
      <c r="H36" s="57"/>
      <c r="I36" s="66"/>
      <c r="J36" s="55">
        <f>IF(I36="",1,LOOKUP(I36,Lister!$C$2:$D$14,Lister!$D$2:$D$14))</f>
        <v>1</v>
      </c>
      <c r="K36" s="28"/>
      <c r="L36" s="28"/>
      <c r="M36" s="64">
        <f t="shared" si="0"/>
        <v>0</v>
      </c>
      <c r="N36" s="64">
        <f>IF(AND(D36=Lister!$P$2,E36=Lister!$Q$2),Lister!$R$2,IF(AND(OR(D36=Lister!$P$3,D36=Lister!$P$4,D36=Lister!$P$5,D36=Lister!$P$6,D36=Lister!$P$7),E36=Lister!$Q$3),Lister!$R$3,IF(AND(OR(D36=Lister!$P$8,D36=Lister!$P$9,D36=Lister!$P$10),E36=Lister!$Q$8),Lister!$R$8,Lister!$R$11)))</f>
        <v>1</v>
      </c>
      <c r="O36" s="52">
        <f>IF(K36="",0,'Ansøgning om tilsagn del 1'!$B$26/N36*P36/$P$42)</f>
        <v>0</v>
      </c>
      <c r="P36" s="60">
        <f t="shared" si="3"/>
        <v>0</v>
      </c>
      <c r="Q36" s="60">
        <f t="shared" si="1"/>
        <v>0</v>
      </c>
      <c r="R36" s="60">
        <f t="shared" si="2"/>
        <v>0</v>
      </c>
      <c r="S36" s="55">
        <f>IF(D36="",0,VLOOKUP(D36,Lister!$H$2:$J$17,3,FALSE))</f>
        <v>0</v>
      </c>
      <c r="T36" s="55">
        <f>IF(E36="",0,VLOOKUP(E36,Lister!$H$2:$J$17,3,FALSE))</f>
        <v>0</v>
      </c>
      <c r="U36" s="29"/>
      <c r="V36" s="62">
        <f t="shared" si="4"/>
        <v>0</v>
      </c>
    </row>
    <row r="37" spans="1:22" x14ac:dyDescent="0.3">
      <c r="A37" s="17" t="s">
        <v>30</v>
      </c>
      <c r="B37" s="27"/>
      <c r="C37" s="66"/>
      <c r="D37" s="57"/>
      <c r="E37" s="57"/>
      <c r="F37" s="26" t="str">
        <f>IF(D37="","",VLOOKUP(D37,Lister!$H$2:$I$17,2,FALSE))</f>
        <v/>
      </c>
      <c r="G37" s="26" t="str">
        <f>IF(E37="","",VLOOKUP(E37,Lister!$H$2:$I$17,2,FALSE))</f>
        <v/>
      </c>
      <c r="H37" s="57"/>
      <c r="I37" s="66"/>
      <c r="J37" s="55">
        <f>IF(I37="",1,LOOKUP(I37,Lister!$C$2:$D$14,Lister!$D$2:$D$14))</f>
        <v>1</v>
      </c>
      <c r="K37" s="28"/>
      <c r="L37" s="28"/>
      <c r="M37" s="64">
        <f t="shared" si="0"/>
        <v>0</v>
      </c>
      <c r="N37" s="64">
        <f>IF(AND(D37=Lister!$P$2,E37=Lister!$Q$2),Lister!$R$2,IF(AND(OR(D37=Lister!$P$3,D37=Lister!$P$4,D37=Lister!$P$5,D37=Lister!$P$6,D37=Lister!$P$7),E37=Lister!$Q$3),Lister!$R$3,IF(AND(OR(D37=Lister!$P$8,D37=Lister!$P$9,D37=Lister!$P$10),E37=Lister!$Q$8),Lister!$R$8,Lister!$R$11)))</f>
        <v>1</v>
      </c>
      <c r="O37" s="52">
        <f>IF(K37="",0,'Ansøgning om tilsagn del 1'!$B$26/N37*P37/$P$42)</f>
        <v>0</v>
      </c>
      <c r="P37" s="60">
        <f t="shared" si="3"/>
        <v>0</v>
      </c>
      <c r="Q37" s="60">
        <f t="shared" si="1"/>
        <v>0</v>
      </c>
      <c r="R37" s="60">
        <f t="shared" si="2"/>
        <v>0</v>
      </c>
      <c r="S37" s="55">
        <f>IF(D37="",0,VLOOKUP(D37,Lister!$H$2:$J$17,3,FALSE))</f>
        <v>0</v>
      </c>
      <c r="T37" s="55">
        <f>IF(E37="",0,VLOOKUP(E37,Lister!$H$2:$J$17,3,FALSE))</f>
        <v>0</v>
      </c>
      <c r="U37" s="29"/>
      <c r="V37" s="62">
        <f t="shared" si="4"/>
        <v>0</v>
      </c>
    </row>
    <row r="38" spans="1:22" x14ac:dyDescent="0.3">
      <c r="A38" s="17" t="s">
        <v>31</v>
      </c>
      <c r="B38" s="27"/>
      <c r="C38" s="66"/>
      <c r="D38" s="57"/>
      <c r="E38" s="57"/>
      <c r="F38" s="26" t="str">
        <f>IF(D38="","",VLOOKUP(D38,Lister!$H$2:$I$17,2,FALSE))</f>
        <v/>
      </c>
      <c r="G38" s="26" t="str">
        <f>IF(E38="","",VLOOKUP(E38,Lister!$H$2:$I$17,2,FALSE))</f>
        <v/>
      </c>
      <c r="H38" s="57"/>
      <c r="I38" s="66"/>
      <c r="J38" s="55">
        <f>IF(I38="",1,LOOKUP(I38,Lister!$C$2:$D$14,Lister!$D$2:$D$14))</f>
        <v>1</v>
      </c>
      <c r="K38" s="28"/>
      <c r="L38" s="28"/>
      <c r="M38" s="64">
        <f t="shared" si="0"/>
        <v>0</v>
      </c>
      <c r="N38" s="64">
        <f>IF(AND(D38=Lister!$P$2,E38=Lister!$Q$2),Lister!$R$2,IF(AND(OR(D38=Lister!$P$3,D38=Lister!$P$4,D38=Lister!$P$5,D38=Lister!$P$6,D38=Lister!$P$7),E38=Lister!$Q$3),Lister!$R$3,IF(AND(OR(D38=Lister!$P$8,D38=Lister!$P$9,D38=Lister!$P$10),E38=Lister!$Q$8),Lister!$R$8,Lister!$R$11)))</f>
        <v>1</v>
      </c>
      <c r="O38" s="52">
        <f>IF(K38="",0,'Ansøgning om tilsagn del 1'!$B$26/N38*P38/$P$42)</f>
        <v>0</v>
      </c>
      <c r="P38" s="60">
        <f t="shared" si="3"/>
        <v>0</v>
      </c>
      <c r="Q38" s="60">
        <f t="shared" si="1"/>
        <v>0</v>
      </c>
      <c r="R38" s="60">
        <f t="shared" si="2"/>
        <v>0</v>
      </c>
      <c r="S38" s="55">
        <f>IF(D38="",0,VLOOKUP(D38,Lister!$H$2:$J$17,3,FALSE))</f>
        <v>0</v>
      </c>
      <c r="T38" s="55">
        <f>IF(E38="",0,VLOOKUP(E38,Lister!$H$2:$J$17,3,FALSE))</f>
        <v>0</v>
      </c>
      <c r="U38" s="29"/>
      <c r="V38" s="62">
        <f t="shared" si="4"/>
        <v>0</v>
      </c>
    </row>
    <row r="39" spans="1:22" x14ac:dyDescent="0.3">
      <c r="A39" s="17" t="s">
        <v>32</v>
      </c>
      <c r="B39" s="27"/>
      <c r="C39" s="66"/>
      <c r="D39" s="57"/>
      <c r="E39" s="57"/>
      <c r="F39" s="26" t="str">
        <f>IF(D39="","",VLOOKUP(D39,Lister!$H$2:$I$17,2,FALSE))</f>
        <v/>
      </c>
      <c r="G39" s="26" t="str">
        <f>IF(E39="","",VLOOKUP(E39,Lister!$H$2:$I$17,2,FALSE))</f>
        <v/>
      </c>
      <c r="H39" s="57"/>
      <c r="I39" s="66"/>
      <c r="J39" s="55">
        <f>IF(I39="",1,LOOKUP(I39,Lister!$C$2:$D$14,Lister!$D$2:$D$14))</f>
        <v>1</v>
      </c>
      <c r="K39" s="28"/>
      <c r="L39" s="28"/>
      <c r="M39" s="64">
        <f t="shared" si="0"/>
        <v>0</v>
      </c>
      <c r="N39" s="64">
        <f>IF(AND(D39=Lister!$P$2,E39=Lister!$Q$2),Lister!$R$2,IF(AND(OR(D39=Lister!$P$3,D39=Lister!$P$4,D39=Lister!$P$5,D39=Lister!$P$6,D39=Lister!$P$7),E39=Lister!$Q$3),Lister!$R$3,IF(AND(OR(D39=Lister!$P$8,D39=Lister!$P$9,D39=Lister!$P$10),E39=Lister!$Q$8),Lister!$R$8,Lister!$R$11)))</f>
        <v>1</v>
      </c>
      <c r="O39" s="52">
        <f>IF(K39="",0,'Ansøgning om tilsagn del 1'!$B$26/N39*P39/$P$42)</f>
        <v>0</v>
      </c>
      <c r="P39" s="60">
        <f t="shared" si="3"/>
        <v>0</v>
      </c>
      <c r="Q39" s="60">
        <f t="shared" si="1"/>
        <v>0</v>
      </c>
      <c r="R39" s="60">
        <f t="shared" si="2"/>
        <v>0</v>
      </c>
      <c r="S39" s="55">
        <f>IF(D39="",0,VLOOKUP(D39,Lister!$H$2:$J$17,3,FALSE))</f>
        <v>0</v>
      </c>
      <c r="T39" s="55">
        <f>IF(E39="",0,VLOOKUP(E39,Lister!$H$2:$J$17,3,FALSE))</f>
        <v>0</v>
      </c>
      <c r="U39" s="29"/>
      <c r="V39" s="62">
        <f t="shared" si="4"/>
        <v>0</v>
      </c>
    </row>
    <row r="40" spans="1:22" x14ac:dyDescent="0.3">
      <c r="A40" s="17" t="s">
        <v>33</v>
      </c>
      <c r="B40" s="27"/>
      <c r="C40" s="66"/>
      <c r="D40" s="57"/>
      <c r="E40" s="57"/>
      <c r="F40" s="26" t="str">
        <f>IF(D40="","",VLOOKUP(D40,Lister!$H$2:$I$17,2,FALSE))</f>
        <v/>
      </c>
      <c r="G40" s="26" t="str">
        <f>IF(E40="","",VLOOKUP(E40,Lister!$H$2:$I$17,2,FALSE))</f>
        <v/>
      </c>
      <c r="H40" s="57"/>
      <c r="I40" s="66"/>
      <c r="J40" s="55">
        <f>IF(I40="",1,LOOKUP(I40,Lister!$C$2:$D$14,Lister!$D$2:$D$14))</f>
        <v>1</v>
      </c>
      <c r="K40" s="28"/>
      <c r="L40" s="28"/>
      <c r="M40" s="64">
        <f t="shared" si="0"/>
        <v>0</v>
      </c>
      <c r="N40" s="64">
        <f>IF(AND(D40=Lister!$P$2,E40=Lister!$Q$2),Lister!$R$2,IF(AND(OR(D40=Lister!$P$3,D40=Lister!$P$4,D40=Lister!$P$5,D40=Lister!$P$6,D40=Lister!$P$7),E40=Lister!$Q$3),Lister!$R$3,IF(AND(OR(D40=Lister!$P$8,D40=Lister!$P$9,D40=Lister!$P$10),E40=Lister!$Q$8),Lister!$R$8,Lister!$R$11)))</f>
        <v>1</v>
      </c>
      <c r="O40" s="52">
        <f>IF(K40="",0,'Ansøgning om tilsagn del 1'!$B$26/N40*P40/$P$42)</f>
        <v>0</v>
      </c>
      <c r="P40" s="60">
        <f t="shared" si="3"/>
        <v>0</v>
      </c>
      <c r="Q40" s="60">
        <f t="shared" si="1"/>
        <v>0</v>
      </c>
      <c r="R40" s="60">
        <f t="shared" si="2"/>
        <v>0</v>
      </c>
      <c r="S40" s="55">
        <f>IF(D40="",0,VLOOKUP(D40,Lister!$H$2:$J$17,3,FALSE))</f>
        <v>0</v>
      </c>
      <c r="T40" s="55">
        <f>IF(E40="",0,VLOOKUP(E40,Lister!$H$2:$J$17,3,FALSE))</f>
        <v>0</v>
      </c>
      <c r="U40" s="29"/>
      <c r="V40" s="62">
        <f t="shared" si="4"/>
        <v>0</v>
      </c>
    </row>
    <row r="41" spans="1:22" x14ac:dyDescent="0.3">
      <c r="A41" s="17" t="s">
        <v>34</v>
      </c>
      <c r="B41" s="27"/>
      <c r="C41" s="66"/>
      <c r="D41" s="57"/>
      <c r="E41" s="57"/>
      <c r="F41" s="26" t="str">
        <f>IF(D41="","",VLOOKUP(D41,Lister!$H$2:$I$17,2,FALSE))</f>
        <v/>
      </c>
      <c r="G41" s="26" t="str">
        <f>IF(E41="","",VLOOKUP(E41,Lister!$H$2:$I$17,2,FALSE))</f>
        <v/>
      </c>
      <c r="H41" s="57"/>
      <c r="I41" s="66"/>
      <c r="J41" s="55">
        <f>IF(I41="",1,LOOKUP(I41,Lister!$C$2:$D$14,Lister!$D$2:$D$14))</f>
        <v>1</v>
      </c>
      <c r="K41" s="28"/>
      <c r="L41" s="28"/>
      <c r="M41" s="64">
        <f t="shared" si="0"/>
        <v>0</v>
      </c>
      <c r="N41" s="64">
        <f>IF(AND(D41=Lister!$P$2,E41=Lister!$Q$2),Lister!$R$2,IF(AND(OR(D41=Lister!$P$3,D41=Lister!$P$4,D41=Lister!$P$5,D41=Lister!$P$6,D41=Lister!$P$7),E41=Lister!$Q$3),Lister!$R$3,IF(AND(OR(D41=Lister!$P$8,D41=Lister!$P$9,D41=Lister!$P$10),E41=Lister!$Q$8),Lister!$R$8,Lister!$R$11)))</f>
        <v>1</v>
      </c>
      <c r="O41" s="52">
        <f>IF(K41="",0,'Ansøgning om tilsagn del 1'!$B$26/N41*P41/$P$42)</f>
        <v>0</v>
      </c>
      <c r="P41" s="60">
        <f t="shared" si="3"/>
        <v>0</v>
      </c>
      <c r="Q41" s="60">
        <f t="shared" si="1"/>
        <v>0</v>
      </c>
      <c r="R41" s="60">
        <f t="shared" si="2"/>
        <v>0</v>
      </c>
      <c r="S41" s="55">
        <f>IF(D41="",0,VLOOKUP(D41,Lister!$H$2:$J$17,3,FALSE))</f>
        <v>0</v>
      </c>
      <c r="T41" s="55">
        <f>IF(E41="",0,VLOOKUP(E41,Lister!$H$2:$J$17,3,FALSE))</f>
        <v>0</v>
      </c>
      <c r="U41" s="29"/>
      <c r="V41" s="62">
        <f t="shared" si="4"/>
        <v>0</v>
      </c>
    </row>
    <row r="42" spans="1:22" x14ac:dyDescent="0.3">
      <c r="A42" s="23" t="s">
        <v>36</v>
      </c>
      <c r="B42" s="14"/>
      <c r="C42" s="14"/>
      <c r="D42" s="14"/>
      <c r="E42" s="14"/>
      <c r="F42" s="14"/>
      <c r="G42" s="14"/>
      <c r="H42" s="14"/>
      <c r="I42" s="14"/>
      <c r="J42" s="14"/>
      <c r="K42" s="24">
        <f>SUM(K27:K41)</f>
        <v>0</v>
      </c>
      <c r="L42" s="24">
        <f t="shared" ref="L42:Q42" si="5">SUM(L27:L41)</f>
        <v>0</v>
      </c>
      <c r="M42" s="65">
        <f>SUM(M27:M41)</f>
        <v>0</v>
      </c>
      <c r="N42" s="59"/>
      <c r="O42" s="52">
        <f>SUM(O27:O41)</f>
        <v>0</v>
      </c>
      <c r="P42" s="65">
        <f>SUM(P27:P41)</f>
        <v>0</v>
      </c>
      <c r="Q42" s="65">
        <f t="shared" si="5"/>
        <v>0</v>
      </c>
      <c r="R42" s="65">
        <f>SUM(R27:R41)</f>
        <v>0</v>
      </c>
      <c r="S42" s="59"/>
      <c r="T42" s="59"/>
      <c r="U42" s="25">
        <f>SUM(U27:U41)</f>
        <v>0</v>
      </c>
      <c r="V42" s="63">
        <f>SUM(V27:V41)</f>
        <v>0</v>
      </c>
    </row>
    <row r="43" spans="1:22" x14ac:dyDescent="0.3"/>
    <row r="44" spans="1:22" x14ac:dyDescent="0.3">
      <c r="A44" s="1" t="s">
        <v>133</v>
      </c>
    </row>
    <row r="45" spans="1:22" ht="51" customHeight="1" x14ac:dyDescent="0.3">
      <c r="A45" s="18" t="s">
        <v>873</v>
      </c>
      <c r="B45" s="71" t="e">
        <f>'Ansøgning om tilsagn del 1'!B27*(B47/B46)</f>
        <v>#DIV/0!</v>
      </c>
      <c r="C45" s="53"/>
    </row>
    <row r="46" spans="1:22" ht="45.75" customHeight="1" x14ac:dyDescent="0.3">
      <c r="A46" s="18" t="s">
        <v>872</v>
      </c>
      <c r="B46" s="67">
        <f>'Ansøgning om tilsagn del 1'!B26</f>
        <v>0</v>
      </c>
      <c r="C46" s="53"/>
    </row>
    <row r="47" spans="1:22" ht="67.5" customHeight="1" x14ac:dyDescent="0.3">
      <c r="A47" s="18" t="s">
        <v>881</v>
      </c>
      <c r="B47" s="68" t="e">
        <f>IF('Ansøgning om tilsagn del 1'!B26/('Ansøgning om tilsagn del 2'!O42/'Ansøgning om tilsagn del 1'!B29)&gt;'Ansøgning om tilsagn del 1'!B26,'Ansøgning om tilsagn del 1'!B26,'Ansøgning om tilsagn del 1'!B26/('Ansøgning om tilsagn del 2'!O42/'Ansøgning om tilsagn del 1'!B29))</f>
        <v>#DIV/0!</v>
      </c>
      <c r="C47" s="53"/>
      <c r="D47" s="38"/>
      <c r="E47" s="38"/>
      <c r="G47" s="49"/>
    </row>
    <row r="48" spans="1:22" ht="39.9" customHeight="1" x14ac:dyDescent="0.3">
      <c r="A48" s="18" t="s">
        <v>874</v>
      </c>
      <c r="B48" s="69" t="e">
        <f>IF(IF('Ansøgning om tilsagn del 1'!$B$28&lt;=IF(AND(Virksomhedsoplysninger!$B$18="Lille",(B47*M42*10)/U42&gt;50%),50%*U42,IF(AND(Virksomhedsoplysninger!$B$18="Mellem",(B47*M42*10)/U42&gt;40%),40%*U42,IF(AND(Virksomhedsoplysninger!$B$18="Stor",(B47*M42*10)/U42&gt;30%),30%*U42,B47*M42*10))),'Ansøgning om tilsagn del 1'!$B$28,IF(AND(Virksomhedsoplysninger!$B$18="Lille",(B47*M42*10)/U42&gt;50%),50%*U42,IF(AND(Virksomhedsoplysninger!$B$18="Mellem",(B47*M42*10)/U42&gt;40%),40%*U42,IF(AND(Virksomhedsoplysninger!$B$18="Stor",(B47*M42*10)/U42&gt;30%),30%*U42,B47*M42*10))))&gt;'Ansøgning om tilsagn del 1'!B28,'Ansøgning om tilsagn del 1'!B28,IF('Ansøgning om tilsagn del 1'!$B$28&lt;=IF(AND(Virksomhedsoplysninger!$B$18="Lille",(B47*M42*10)/U42&gt;50%),50%*U42,IF(AND(Virksomhedsoplysninger!$B$18="Mellem",(B47*M42*10)/U42&gt;40%),40%*U42,IF(AND(Virksomhedsoplysninger!$B$18="Stor",(B47*M42*10)/U42&gt;30%),30%*U42,B47*M42*10))),'Ansøgning om tilsagn del 1'!$B$28,IF(AND(Virksomhedsoplysninger!$B$18="Lille",(B47*M42*10)/U42&gt;50%),50%*U42,IF(AND(Virksomhedsoplysninger!$B$18="Mellem",(B47*M42*10)/U42&gt;40%),40%*U42,IF(AND(Virksomhedsoplysninger!$B$18="Stor",(B47*M42*10)/U42&gt;30%),30%*U42,B47*M42*10)))))</f>
        <v>#DIV/0!</v>
      </c>
      <c r="C48" s="53"/>
      <c r="E48" s="38"/>
      <c r="G48" s="38"/>
    </row>
    <row r="49" spans="1:8" ht="51" customHeight="1" x14ac:dyDescent="0.3">
      <c r="A49" s="18" t="s">
        <v>882</v>
      </c>
      <c r="B49" s="78">
        <f>IF(V42&gt;0,IF(AND(B51&lt;2,2*V42&lt;U42),U42-2*V42,IF(OR(B51&gt;2,B51=2),B48,0)),0)</f>
        <v>0</v>
      </c>
      <c r="C49" s="127" t="s">
        <v>890</v>
      </c>
      <c r="D49" s="127"/>
      <c r="E49" s="127"/>
      <c r="G49" s="38"/>
    </row>
    <row r="50" spans="1:8" ht="39.9" customHeight="1" x14ac:dyDescent="0.3">
      <c r="A50" s="18" t="s">
        <v>883</v>
      </c>
      <c r="B50" s="70" t="e">
        <f>B49/U42</f>
        <v>#DIV/0!</v>
      </c>
      <c r="C50" s="127" t="str">
        <f>IF(Virksomhedsoplysninger!$B$18="Lille","Bemærk støttebeløbet maks. må udgøre 50 % af de støtteberettigede omkostninger, overstiger det ansøgte dette reduceres det totale tilskudsbeløb.",IF(Virksomhedsoplysninger!$B$18="Mellem","Bemærk støttebeløbet maks. må udgøre 40 % af de støtteberettigede omkostninger, overstiger det ansøgte dette reduceres det totale tilskudsbeløb.",IF(Virksomhedsoplysninger!$B$18="Stor","Bemærk støttebeløbet maks. må udgøre 30 % af de støtteberettigede omkostninger, overstiger det ansøgte dette reduceres det totale tilskudsbeløb.","")))</f>
        <v>Bemærk støttebeløbet maks. må udgøre 40 % af de støtteberettigede omkostninger, overstiger det ansøgte dette reduceres det totale tilskudsbeløb.</v>
      </c>
      <c r="D50" s="127"/>
      <c r="E50" s="127"/>
    </row>
    <row r="51" spans="1:8" ht="48" customHeight="1" x14ac:dyDescent="0.3">
      <c r="A51" s="18" t="s">
        <v>884</v>
      </c>
      <c r="B51" s="71" t="e">
        <f>(U42-B48)/V42</f>
        <v>#DIV/0!</v>
      </c>
      <c r="C51" s="53"/>
      <c r="D51" s="48"/>
    </row>
    <row r="52" spans="1:8" ht="49.5" customHeight="1" x14ac:dyDescent="0.3">
      <c r="A52" s="18" t="s">
        <v>885</v>
      </c>
      <c r="B52" s="71">
        <f>IF(V42&gt;0,(U42-B49)/V42,0)</f>
        <v>0</v>
      </c>
      <c r="C52" s="126"/>
      <c r="D52" s="126"/>
      <c r="E52" s="126"/>
    </row>
    <row r="53" spans="1:8" ht="28.8" x14ac:dyDescent="0.3">
      <c r="A53" s="18" t="s">
        <v>894</v>
      </c>
      <c r="B53" s="71" t="e">
        <f>U42/V42</f>
        <v>#DIV/0!</v>
      </c>
      <c r="H53" s="43"/>
    </row>
    <row r="54" spans="1:8" x14ac:dyDescent="0.3">
      <c r="A54" s="53"/>
      <c r="B54" s="53"/>
      <c r="C54" s="53"/>
      <c r="D54" s="53"/>
      <c r="H54" s="43"/>
    </row>
    <row r="55" spans="1:8" x14ac:dyDescent="0.3">
      <c r="A55" s="126"/>
      <c r="B55" s="126"/>
      <c r="C55" s="126"/>
      <c r="D55" s="53"/>
      <c r="H55" s="43"/>
    </row>
    <row r="56" spans="1:8" x14ac:dyDescent="0.3">
      <c r="A56" s="126"/>
      <c r="B56" s="126"/>
      <c r="C56" s="126"/>
      <c r="D56" s="53"/>
    </row>
    <row r="57" spans="1:8" x14ac:dyDescent="0.3">
      <c r="A57" s="53"/>
      <c r="B57" s="53"/>
      <c r="C57" s="53"/>
      <c r="D57" s="53"/>
    </row>
    <row r="58" spans="1:8" x14ac:dyDescent="0.3">
      <c r="A58" s="53"/>
      <c r="B58" s="53"/>
      <c r="C58" s="53"/>
      <c r="D58" s="53"/>
    </row>
    <row r="59" spans="1:8" x14ac:dyDescent="0.3"/>
  </sheetData>
  <sheetProtection algorithmName="SHA-512" hashValue="P9FGGEE1uyPSlKyNuxkIVUnZdIpSr7oNUgkCAf6LIwqr7nKORO/T38WOkRRmk/0sIL5Tv09sm7g+8rtRYzYcWA==" saltValue="MfRFJEiy42v7HU7v9yWEqw==" spinCount="100000" sheet="1" objects="1" scenarios="1"/>
  <mergeCells count="26">
    <mergeCell ref="V24:V25"/>
    <mergeCell ref="W24:W25"/>
    <mergeCell ref="A24:A26"/>
    <mergeCell ref="I24:I25"/>
    <mergeCell ref="H24:H25"/>
    <mergeCell ref="J24:J25"/>
    <mergeCell ref="K24:L24"/>
    <mergeCell ref="P24:P25"/>
    <mergeCell ref="Q24:Q25"/>
    <mergeCell ref="F24:G24"/>
    <mergeCell ref="N24:N25"/>
    <mergeCell ref="B24:B25"/>
    <mergeCell ref="C24:C25"/>
    <mergeCell ref="D24:E24"/>
    <mergeCell ref="M24:M25"/>
    <mergeCell ref="A4:B4"/>
    <mergeCell ref="A55:A56"/>
    <mergeCell ref="B55:C56"/>
    <mergeCell ref="S24:T24"/>
    <mergeCell ref="U24:U25"/>
    <mergeCell ref="A11:B11"/>
    <mergeCell ref="A14:B14"/>
    <mergeCell ref="R24:R25"/>
    <mergeCell ref="C50:E50"/>
    <mergeCell ref="C52:E52"/>
    <mergeCell ref="C49:E49"/>
  </mergeCells>
  <conditionalFormatting sqref="J27:J41">
    <cfRule type="expression" dxfId="3" priority="2">
      <formula>$I27=""</formula>
    </cfRule>
  </conditionalFormatting>
  <conditionalFormatting sqref="S27:T41">
    <cfRule type="cellIs" dxfId="2" priority="1" operator="equal">
      <formula>0</formula>
    </cfRule>
  </conditionalFormatting>
  <pageMargins left="0.7" right="0.7" top="0.75" bottom="0.75" header="0.3" footer="0.3"/>
  <pageSetup paperSize="9" scale="22" orientation="portrait" r:id="rId1"/>
  <drawing r:id="rId2"/>
  <legacyDrawing r:id="rId3"/>
  <controls>
    <mc:AlternateContent xmlns:mc="http://schemas.openxmlformats.org/markup-compatibility/2006">
      <mc:Choice Requires="x14">
        <control shapeId="3082" r:id="rId4" name="LDDate2">
          <controlPr defaultSize="0" autoLine="0" autoPict="0" r:id="rId5">
            <anchor moveWithCells="1">
              <from>
                <xdr:col>1</xdr:col>
                <xdr:colOff>22860</xdr:colOff>
                <xdr:row>7</xdr:row>
                <xdr:rowOff>22860</xdr:rowOff>
              </from>
              <to>
                <xdr:col>2</xdr:col>
                <xdr:colOff>0</xdr:colOff>
                <xdr:row>7</xdr:row>
                <xdr:rowOff>297180</xdr:rowOff>
              </to>
            </anchor>
          </controlPr>
        </control>
      </mc:Choice>
      <mc:Fallback>
        <control shapeId="3082" r:id="rId4" name="LDDate2"/>
      </mc:Fallback>
    </mc:AlternateContent>
    <mc:AlternateContent xmlns:mc="http://schemas.openxmlformats.org/markup-compatibility/2006">
      <mc:Choice Requires="x14">
        <control shapeId="3081" r:id="rId6" name="LDDate1">
          <controlPr defaultSize="0" autoLine="0" r:id="rId5">
            <anchor moveWithCells="1">
              <from>
                <xdr:col>1</xdr:col>
                <xdr:colOff>22860</xdr:colOff>
                <xdr:row>6</xdr:row>
                <xdr:rowOff>22860</xdr:rowOff>
              </from>
              <to>
                <xdr:col>1</xdr:col>
                <xdr:colOff>670560</xdr:colOff>
                <xdr:row>6</xdr:row>
                <xdr:rowOff>91440</xdr:rowOff>
              </to>
            </anchor>
          </controlPr>
        </control>
      </mc:Choice>
      <mc:Fallback>
        <control shapeId="3081" r:id="rId6" name="LDDate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Lister!$L$2:$L$3</xm:f>
          </x14:formula1>
          <xm:sqref>B17:B18 H27:H41 B20:B21</xm:sqref>
        </x14:dataValidation>
        <x14:dataValidation type="list" allowBlank="1" showInputMessage="1" showErrorMessage="1">
          <x14:formula1>
            <xm:f>Lister!$N$2:$N$29</xm:f>
          </x14:formula1>
          <xm:sqref>C27:C41</xm:sqref>
        </x14:dataValidation>
        <x14:dataValidation type="list" allowBlank="1" showInputMessage="1" showErrorMessage="1">
          <x14:formula1>
            <xm:f>Lister!$H$2:$H$17</xm:f>
          </x14:formula1>
          <xm:sqref>D27:E41</xm:sqref>
        </x14:dataValidation>
        <x14:dataValidation type="list" allowBlank="1" showInputMessage="1" showErrorMessage="1">
          <x14:formula1>
            <xm:f>Lister!$C$2:$C$14</xm:f>
          </x14:formula1>
          <xm:sqref>I27:I41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7" tint="0.59999389629810485"/>
  </sheetPr>
  <dimension ref="A1:Z51"/>
  <sheetViews>
    <sheetView showGridLines="0" topLeftCell="A21" zoomScale="80" zoomScaleNormal="80" workbookViewId="0">
      <selection activeCell="B36" sqref="B36"/>
    </sheetView>
  </sheetViews>
  <sheetFormatPr defaultColWidth="0" defaultRowHeight="14.4" zeroHeight="1" x14ac:dyDescent="0.3"/>
  <cols>
    <col min="1" max="1" width="29.88671875" customWidth="1"/>
    <col min="2" max="2" width="40.6640625" customWidth="1"/>
    <col min="3" max="12" width="20.6640625" customWidth="1"/>
    <col min="13" max="13" width="39.5546875" bestFit="1" customWidth="1"/>
    <col min="14" max="14" width="20.6640625" customWidth="1"/>
    <col min="15" max="15" width="28.88671875" hidden="1" customWidth="1"/>
    <col min="16" max="17" width="20.6640625" customWidth="1"/>
    <col min="18" max="18" width="28.6640625" bestFit="1" customWidth="1"/>
    <col min="19" max="23" width="20.6640625" customWidth="1"/>
    <col min="24" max="26" width="9.109375" customWidth="1"/>
    <col min="27" max="16384" width="9.109375" hidden="1"/>
  </cols>
  <sheetData>
    <row r="1" spans="1:23" ht="18" x14ac:dyDescent="0.35">
      <c r="A1" s="2" t="s">
        <v>886</v>
      </c>
    </row>
    <row r="2" spans="1:23" x14ac:dyDescent="0.3"/>
    <row r="3" spans="1:23" x14ac:dyDescent="0.3">
      <c r="A3" s="1" t="s">
        <v>84</v>
      </c>
    </row>
    <row r="4" spans="1:23" ht="60" customHeight="1" x14ac:dyDescent="0.3">
      <c r="A4" s="155"/>
      <c r="B4" s="156"/>
    </row>
    <row r="5" spans="1:23" x14ac:dyDescent="0.3"/>
    <row r="6" spans="1:23" x14ac:dyDescent="0.3">
      <c r="D6" t="s">
        <v>860</v>
      </c>
    </row>
    <row r="7" spans="1:23" ht="15" customHeight="1" x14ac:dyDescent="0.3"/>
    <row r="8" spans="1:23" x14ac:dyDescent="0.3"/>
    <row r="9" spans="1:23" x14ac:dyDescent="0.3">
      <c r="A9" s="92" t="s">
        <v>887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</row>
    <row r="10" spans="1:23" x14ac:dyDescent="0.3">
      <c r="A10" s="148"/>
      <c r="B10" s="151" t="s">
        <v>85</v>
      </c>
      <c r="C10" s="151" t="s">
        <v>87</v>
      </c>
      <c r="D10" s="151" t="s">
        <v>47</v>
      </c>
      <c r="E10" s="151"/>
      <c r="F10" s="151" t="s">
        <v>90</v>
      </c>
      <c r="G10" s="151"/>
      <c r="H10" s="151" t="s">
        <v>45</v>
      </c>
      <c r="I10" s="152" t="s">
        <v>35</v>
      </c>
      <c r="J10" s="151" t="s">
        <v>38</v>
      </c>
      <c r="K10" s="151" t="s">
        <v>888</v>
      </c>
      <c r="L10" s="151"/>
      <c r="M10" s="159" t="s">
        <v>879</v>
      </c>
      <c r="N10" s="159" t="s">
        <v>853</v>
      </c>
      <c r="O10" s="114" t="s">
        <v>858</v>
      </c>
      <c r="P10" s="161" t="s">
        <v>95</v>
      </c>
      <c r="Q10" s="151" t="s">
        <v>857</v>
      </c>
      <c r="R10" s="147" t="s">
        <v>856</v>
      </c>
      <c r="S10" s="157" t="s">
        <v>97</v>
      </c>
      <c r="T10" s="158"/>
      <c r="U10" s="159" t="s">
        <v>854</v>
      </c>
      <c r="V10" s="159" t="s">
        <v>101</v>
      </c>
      <c r="W10" s="126"/>
    </row>
    <row r="11" spans="1:23" x14ac:dyDescent="0.3">
      <c r="A11" s="149"/>
      <c r="B11" s="151"/>
      <c r="C11" s="151"/>
      <c r="D11" s="112" t="s">
        <v>88</v>
      </c>
      <c r="E11" s="112" t="s">
        <v>89</v>
      </c>
      <c r="F11" s="112" t="s">
        <v>88</v>
      </c>
      <c r="G11" s="112" t="s">
        <v>89</v>
      </c>
      <c r="H11" s="151"/>
      <c r="I11" s="153"/>
      <c r="J11" s="151"/>
      <c r="K11" s="112" t="s">
        <v>88</v>
      </c>
      <c r="L11" s="112" t="s">
        <v>89</v>
      </c>
      <c r="M11" s="160"/>
      <c r="N11" s="160"/>
      <c r="O11" s="114"/>
      <c r="P11" s="161"/>
      <c r="Q11" s="151"/>
      <c r="R11" s="147"/>
      <c r="S11" s="118" t="s">
        <v>88</v>
      </c>
      <c r="T11" s="118" t="s">
        <v>89</v>
      </c>
      <c r="U11" s="160"/>
      <c r="V11" s="160"/>
      <c r="W11" s="126"/>
    </row>
    <row r="12" spans="1:23" x14ac:dyDescent="0.3">
      <c r="A12" s="150"/>
      <c r="B12" s="112" t="s">
        <v>86</v>
      </c>
      <c r="C12" s="107" t="s">
        <v>86</v>
      </c>
      <c r="D12" s="107" t="s">
        <v>86</v>
      </c>
      <c r="E12" s="107" t="s">
        <v>86</v>
      </c>
      <c r="F12" s="107" t="s">
        <v>91</v>
      </c>
      <c r="G12" s="107" t="s">
        <v>91</v>
      </c>
      <c r="H12" s="107" t="s">
        <v>93</v>
      </c>
      <c r="I12" s="107" t="s">
        <v>86</v>
      </c>
      <c r="J12" s="107" t="s">
        <v>92</v>
      </c>
      <c r="K12" s="112" t="s">
        <v>878</v>
      </c>
      <c r="L12" s="112" t="s">
        <v>878</v>
      </c>
      <c r="M12" s="112" t="s">
        <v>855</v>
      </c>
      <c r="N12" s="112" t="s">
        <v>86</v>
      </c>
      <c r="O12" s="114"/>
      <c r="P12" s="112" t="s">
        <v>94</v>
      </c>
      <c r="Q12" s="118" t="s">
        <v>880</v>
      </c>
      <c r="R12" s="118" t="s">
        <v>96</v>
      </c>
      <c r="S12" s="118" t="s">
        <v>98</v>
      </c>
      <c r="T12" s="118" t="s">
        <v>98</v>
      </c>
      <c r="U12" s="118" t="s">
        <v>100</v>
      </c>
      <c r="V12" s="108" t="s">
        <v>889</v>
      </c>
    </row>
    <row r="13" spans="1:23" x14ac:dyDescent="0.3">
      <c r="A13" s="112" t="s">
        <v>20</v>
      </c>
      <c r="B13" s="112"/>
      <c r="C13" s="111"/>
      <c r="D13" s="112"/>
      <c r="E13" s="112"/>
      <c r="F13" s="112" t="str">
        <f>IF(D13="","",VLOOKUP(D13,Lister!$H$2:$I$17,2,FALSE))</f>
        <v/>
      </c>
      <c r="G13" s="112" t="str">
        <f>IF(E13="","",VLOOKUP(E13,Lister!$H$2:$I$17,2,FALSE))</f>
        <v/>
      </c>
      <c r="H13" s="112"/>
      <c r="I13" s="111"/>
      <c r="J13" s="112">
        <f>IF(I13="",1,LOOKUP(I13,Lister!$C$2:$D$14,Lister!$D$2:$D$14))</f>
        <v>1</v>
      </c>
      <c r="K13" s="113"/>
      <c r="L13" s="113"/>
      <c r="M13" s="60">
        <f>K13-L13</f>
        <v>0</v>
      </c>
      <c r="N13" s="113">
        <f>IF(AND(D13=Lister!$P$2,E13=Lister!$Q$2),Lister!$R$2,IF(AND(OR(D13=Lister!$P$3,D13=Lister!$P$4,D13=Lister!$P$5,D13=Lister!$P$6,D13=Lister!$P$7),E13=Lister!$Q$3),Lister!$R$3,IF(AND(OR(D13=Lister!$P$8,D13=Lister!$P$9,D13=Lister!$P$10),E13=Lister!$Q$8),Lister!$R$8,Lister!$R$11)))</f>
        <v>1</v>
      </c>
      <c r="O13" s="114">
        <f>IF(K13="",0,'Ansøgning om tilsagn del 1'!$B$26/N13*P13/$P$28)</f>
        <v>0</v>
      </c>
      <c r="P13" s="64">
        <f>M13*J13</f>
        <v>0</v>
      </c>
      <c r="Q13" s="64">
        <f>IF(OR(F13="",G13="",K13="",L13=""),0,K13*F13-L13*G13)</f>
        <v>0</v>
      </c>
      <c r="R13" s="64">
        <f>Q13*J13</f>
        <v>0</v>
      </c>
      <c r="S13" s="112">
        <f>IF(D13="",0,VLOOKUP(D13,Lister!$H$2:$J$17,3,FALSE))</f>
        <v>0</v>
      </c>
      <c r="T13" s="112">
        <f>IF(E13="",0,VLOOKUP(E13,Lister!$H$2:$J$17,3,FALSE))</f>
        <v>0</v>
      </c>
      <c r="U13" s="115"/>
      <c r="V13" s="120">
        <f t="shared" ref="V13:V27" si="0">(K13*S13-L13*T13)*10</f>
        <v>0</v>
      </c>
    </row>
    <row r="14" spans="1:23" x14ac:dyDescent="0.3">
      <c r="A14" s="112" t="s">
        <v>21</v>
      </c>
      <c r="B14" s="112"/>
      <c r="C14" s="111"/>
      <c r="D14" s="112"/>
      <c r="E14" s="112"/>
      <c r="F14" s="112" t="str">
        <f>IF(D14="","",VLOOKUP(D14,Lister!$H$2:$I$17,2,FALSE))</f>
        <v/>
      </c>
      <c r="G14" s="112" t="str">
        <f>IF(E14="","",VLOOKUP(E14,Lister!$H$2:$I$17,2,FALSE))</f>
        <v/>
      </c>
      <c r="H14" s="112"/>
      <c r="I14" s="111"/>
      <c r="J14" s="112">
        <f>IF(I14="",1,LOOKUP(I14,Lister!$C$2:$D$14,Lister!$D$2:$D$14))</f>
        <v>1</v>
      </c>
      <c r="K14" s="113"/>
      <c r="L14" s="113"/>
      <c r="M14" s="60">
        <f t="shared" ref="M14:M27" si="1">K14-L14</f>
        <v>0</v>
      </c>
      <c r="N14" s="113">
        <f>IF(AND(D14=Lister!$P$2,E14=Lister!$Q$2),Lister!$R$2,IF(AND(OR(D14=Lister!$P$3,D14=Lister!$P$4,D14=Lister!$P$5,D14=Lister!$P$6,D14=Lister!$P$7),E14=Lister!$Q$3),Lister!$R$3,IF(AND(OR(D14=Lister!$P$8,D14=Lister!$P$9,D14=Lister!$P$10),E14=Lister!$Q$8),Lister!$R$8,Lister!$R$11)))</f>
        <v>1</v>
      </c>
      <c r="O14" s="114">
        <f>IF(K14="",0,'Ansøgning om tilsagn del 1'!$B$26/N14*P14/$P$28)</f>
        <v>0</v>
      </c>
      <c r="P14" s="64">
        <f>M14*J14</f>
        <v>0</v>
      </c>
      <c r="Q14" s="64">
        <f t="shared" ref="Q14:Q27" si="2">IF(OR(F14="",G14="",K14="",L14=""),0,K14*F14-L14*G14)</f>
        <v>0</v>
      </c>
      <c r="R14" s="64">
        <f t="shared" ref="R14:R27" si="3">Q14*J14</f>
        <v>0</v>
      </c>
      <c r="S14" s="112">
        <f>IF(D14="",0,VLOOKUP(D14,Lister!$H$2:$J$17,3,FALSE))</f>
        <v>0</v>
      </c>
      <c r="T14" s="112">
        <f>IF(E14="",0,VLOOKUP(E14,Lister!$H$2:$J$17,3,FALSE))</f>
        <v>0</v>
      </c>
      <c r="U14" s="115"/>
      <c r="V14" s="120">
        <f>(K14*S14-L14*T14)*10</f>
        <v>0</v>
      </c>
    </row>
    <row r="15" spans="1:23" x14ac:dyDescent="0.3">
      <c r="A15" s="112" t="s">
        <v>22</v>
      </c>
      <c r="B15" s="112"/>
      <c r="C15" s="111"/>
      <c r="D15" s="112"/>
      <c r="E15" s="112"/>
      <c r="F15" s="112" t="str">
        <f>IF(D15="","",VLOOKUP(D15,Lister!$H$2:$I$17,2,FALSE))</f>
        <v/>
      </c>
      <c r="G15" s="112" t="str">
        <f>IF(E15="","",VLOOKUP(E15,Lister!$H$2:$I$17,2,FALSE))</f>
        <v/>
      </c>
      <c r="H15" s="112"/>
      <c r="I15" s="111"/>
      <c r="J15" s="112"/>
      <c r="K15" s="113"/>
      <c r="L15" s="113"/>
      <c r="M15" s="60">
        <f t="shared" si="1"/>
        <v>0</v>
      </c>
      <c r="N15" s="113">
        <f>IF(AND(D15=Lister!$P$2,E15=Lister!$Q$2),Lister!$R$2,IF(AND(OR(D15=Lister!$P$3,D15=Lister!$P$4,D15=Lister!$P$5,D15=Lister!$P$6,D15=Lister!$P$7),E15=Lister!$Q$3),Lister!$R$3,IF(AND(OR(D15=Lister!$P$8,D15=Lister!$P$9,D15=Lister!$P$10),E15=Lister!$Q$8),Lister!$R$8,Lister!$R$11)))</f>
        <v>1</v>
      </c>
      <c r="O15" s="114">
        <f>IF(K15="",0,'Ansøgning om tilsagn del 1'!$B$26/N15*P15/$P$28)</f>
        <v>0</v>
      </c>
      <c r="P15" s="64">
        <f t="shared" ref="P15:P27" si="4">M15*J15</f>
        <v>0</v>
      </c>
      <c r="Q15" s="64">
        <f t="shared" si="2"/>
        <v>0</v>
      </c>
      <c r="R15" s="64">
        <f t="shared" si="3"/>
        <v>0</v>
      </c>
      <c r="S15" s="112">
        <f>IF(D15="",0,VLOOKUP(D15,Lister!$H$2:$J$17,3,FALSE))</f>
        <v>0</v>
      </c>
      <c r="T15" s="112">
        <f>IF(E15="",0,VLOOKUP(E15,Lister!$H$2:$J$17,3,FALSE))</f>
        <v>0</v>
      </c>
      <c r="U15" s="115"/>
      <c r="V15" s="120">
        <f t="shared" si="0"/>
        <v>0</v>
      </c>
    </row>
    <row r="16" spans="1:23" x14ac:dyDescent="0.3">
      <c r="A16" s="112" t="s">
        <v>23</v>
      </c>
      <c r="B16" s="112"/>
      <c r="C16" s="111"/>
      <c r="D16" s="112"/>
      <c r="E16" s="112"/>
      <c r="F16" s="112" t="str">
        <f>IF(D16="","",VLOOKUP(D16,Lister!$H$2:$I$17,2,FALSE))</f>
        <v/>
      </c>
      <c r="G16" s="112" t="str">
        <f>IF(E16="","",VLOOKUP(E16,Lister!$H$2:$I$17,2,FALSE))</f>
        <v/>
      </c>
      <c r="H16" s="112"/>
      <c r="I16" s="111"/>
      <c r="J16" s="112">
        <f>IF(I16="",1,LOOKUP(I16,Lister!$C$2:$D$14,Lister!$D$2:$D$14))</f>
        <v>1</v>
      </c>
      <c r="K16" s="113"/>
      <c r="L16" s="113"/>
      <c r="M16" s="60">
        <f t="shared" si="1"/>
        <v>0</v>
      </c>
      <c r="N16" s="113">
        <f>IF(AND(D16=Lister!$P$2,E16=Lister!$Q$2),Lister!$R$2,IF(AND(OR(D16=Lister!$P$3,D16=Lister!$P$4,D16=Lister!$P$5,D16=Lister!$P$6,D16=Lister!$P$7),E16=Lister!$Q$3),Lister!$R$3,IF(AND(OR(D16=Lister!$P$8,D16=Lister!$P$9,D16=Lister!$P$10),E16=Lister!$Q$8),Lister!$R$8,Lister!$R$11)))</f>
        <v>1</v>
      </c>
      <c r="O16" s="114">
        <f>IF(K16="",0,'Ansøgning om tilsagn del 1'!$B$26/N16*P16/$P$28)</f>
        <v>0</v>
      </c>
      <c r="P16" s="64">
        <f t="shared" si="4"/>
        <v>0</v>
      </c>
      <c r="Q16" s="64">
        <f t="shared" si="2"/>
        <v>0</v>
      </c>
      <c r="R16" s="64">
        <f t="shared" si="3"/>
        <v>0</v>
      </c>
      <c r="S16" s="112">
        <f>IF(D16="",0,VLOOKUP(D16,Lister!$H$2:$J$17,3,FALSE))</f>
        <v>0</v>
      </c>
      <c r="T16" s="112">
        <f>IF(E16="",0,VLOOKUP(E16,Lister!$H$2:$J$17,3,FALSE))</f>
        <v>0</v>
      </c>
      <c r="U16" s="115"/>
      <c r="V16" s="120">
        <f t="shared" si="0"/>
        <v>0</v>
      </c>
    </row>
    <row r="17" spans="1:22" x14ac:dyDescent="0.3">
      <c r="A17" s="112" t="s">
        <v>24</v>
      </c>
      <c r="B17" s="112"/>
      <c r="C17" s="111"/>
      <c r="D17" s="112"/>
      <c r="E17" s="112"/>
      <c r="F17" s="112" t="str">
        <f>IF(D17="","",VLOOKUP(D17,Lister!$H$2:$I$17,2,FALSE))</f>
        <v/>
      </c>
      <c r="G17" s="112"/>
      <c r="H17" s="112"/>
      <c r="I17" s="111"/>
      <c r="J17" s="112">
        <f>IF(I17="",1,LOOKUP(I17,Lister!$C$2:$D$14,Lister!$D$2:$D$14))</f>
        <v>1</v>
      </c>
      <c r="K17" s="113"/>
      <c r="L17" s="113"/>
      <c r="M17" s="60">
        <f t="shared" si="1"/>
        <v>0</v>
      </c>
      <c r="N17" s="113">
        <f>IF(AND(D17=Lister!$P$2,E17=Lister!$Q$2),Lister!$R$2,IF(AND(OR(D17=Lister!$P$3,D17=Lister!$P$4,D17=Lister!$P$5,D17=Lister!$P$6,D17=Lister!$P$7),E17=Lister!$Q$3),Lister!$R$3,IF(AND(OR(D17=Lister!$P$8,D17=Lister!$P$9,D17=Lister!$P$10),E17=Lister!$Q$8),Lister!$R$8,Lister!$R$11)))</f>
        <v>1</v>
      </c>
      <c r="O17" s="114">
        <f>IF(K17="",0,'Ansøgning om tilsagn del 1'!$B$26/N17*P17/$P$28)</f>
        <v>0</v>
      </c>
      <c r="P17" s="64">
        <f t="shared" si="4"/>
        <v>0</v>
      </c>
      <c r="Q17" s="64">
        <f t="shared" si="2"/>
        <v>0</v>
      </c>
      <c r="R17" s="64">
        <f t="shared" si="3"/>
        <v>0</v>
      </c>
      <c r="S17" s="112">
        <f>IF(D17="",0,VLOOKUP(D17,Lister!$H$2:$J$17,3,FALSE))</f>
        <v>0</v>
      </c>
      <c r="T17" s="112">
        <f>IF(E17="",0,VLOOKUP(E17,Lister!$H$2:$J$17,3,FALSE))</f>
        <v>0</v>
      </c>
      <c r="U17" s="115"/>
      <c r="V17" s="120">
        <f t="shared" si="0"/>
        <v>0</v>
      </c>
    </row>
    <row r="18" spans="1:22" x14ac:dyDescent="0.3">
      <c r="A18" s="112" t="s">
        <v>25</v>
      </c>
      <c r="B18" s="112"/>
      <c r="C18" s="111"/>
      <c r="D18" s="112"/>
      <c r="E18" s="112"/>
      <c r="F18" s="112" t="str">
        <f>IF(D18="","",VLOOKUP(D18,Lister!$H$2:$I$17,2,FALSE))</f>
        <v/>
      </c>
      <c r="G18" s="112" t="str">
        <f>IF(E18="","",VLOOKUP(E18,Lister!$H$2:$I$17,2,FALSE))</f>
        <v/>
      </c>
      <c r="H18" s="112"/>
      <c r="I18" s="111"/>
      <c r="J18" s="112" t="s">
        <v>891</v>
      </c>
      <c r="K18" s="113"/>
      <c r="L18" s="113"/>
      <c r="M18" s="60">
        <f t="shared" si="1"/>
        <v>0</v>
      </c>
      <c r="N18" s="113">
        <f>IF(AND(D18=Lister!$P$2,E18=Lister!$Q$2),Lister!$R$2,IF(AND(OR(D18=Lister!$P$3,D18=Lister!$P$4,D18=Lister!$P$5,D18=Lister!$P$6,D18=Lister!$P$7),E18=Lister!$Q$3),Lister!$R$3,IF(AND(OR(D18=Lister!$P$8,D18=Lister!$P$9,D18=Lister!$P$10),E18=Lister!$Q$8),Lister!$R$8,Lister!$R$11)))</f>
        <v>1</v>
      </c>
      <c r="O18" s="114">
        <f>IF(K18="",0,'Ansøgning om tilsagn del 1'!$B$26/N18*P18/$P$28)</f>
        <v>0</v>
      </c>
      <c r="P18" s="64" t="e">
        <f t="shared" si="4"/>
        <v>#VALUE!</v>
      </c>
      <c r="Q18" s="64">
        <f t="shared" si="2"/>
        <v>0</v>
      </c>
      <c r="R18" s="64" t="e">
        <f t="shared" si="3"/>
        <v>#VALUE!</v>
      </c>
      <c r="S18" s="112">
        <f>IF(D18="",0,VLOOKUP(D18,Lister!$H$2:$J$17,3,FALSE))</f>
        <v>0</v>
      </c>
      <c r="T18" s="112">
        <f>IF(E18="",0,VLOOKUP(E18,Lister!$H$2:$J$17,3,FALSE))</f>
        <v>0</v>
      </c>
      <c r="U18" s="115"/>
      <c r="V18" s="120">
        <f t="shared" si="0"/>
        <v>0</v>
      </c>
    </row>
    <row r="19" spans="1:22" x14ac:dyDescent="0.3">
      <c r="A19" s="112" t="s">
        <v>26</v>
      </c>
      <c r="B19" s="112"/>
      <c r="C19" s="111"/>
      <c r="D19" s="112"/>
      <c r="E19" s="112"/>
      <c r="F19" s="112" t="str">
        <f>IF(D19="","",VLOOKUP(D19,Lister!$H$2:$I$17,2,FALSE))</f>
        <v/>
      </c>
      <c r="G19" s="112" t="str">
        <f>IF(E19="","",VLOOKUP(E19,Lister!$H$2:$I$17,2,FALSE))</f>
        <v/>
      </c>
      <c r="H19" s="112"/>
      <c r="I19" s="111"/>
      <c r="J19" s="112">
        <f>IF(I19="",1,LOOKUP(I19,Lister!$C$2:$D$14,Lister!$D$2:$D$14))</f>
        <v>1</v>
      </c>
      <c r="K19" s="113"/>
      <c r="L19" s="113"/>
      <c r="M19" s="60">
        <f t="shared" si="1"/>
        <v>0</v>
      </c>
      <c r="N19" s="113">
        <f>IF(AND(D19=Lister!$P$2,E19=Lister!$Q$2),Lister!$R$2,IF(AND(OR(D19=Lister!$P$3,D19=Lister!$P$4,D19=Lister!$P$5,D19=Lister!$P$6,D19=Lister!$P$7),E19=Lister!$Q$3),Lister!$R$3,IF(AND(OR(D19=Lister!$P$8,D19=Lister!$P$9,D19=Lister!$P$10),E19=Lister!$Q$8),Lister!$R$8,Lister!$R$11)))</f>
        <v>1</v>
      </c>
      <c r="O19" s="114">
        <f>IF(K19="",0,'Ansøgning om tilsagn del 1'!$B$26/N19*P19/$P$28)</f>
        <v>0</v>
      </c>
      <c r="P19" s="64">
        <f t="shared" si="4"/>
        <v>0</v>
      </c>
      <c r="Q19" s="64">
        <f t="shared" si="2"/>
        <v>0</v>
      </c>
      <c r="R19" s="64">
        <f t="shared" si="3"/>
        <v>0</v>
      </c>
      <c r="S19" s="112">
        <f>IF(D19="",0,VLOOKUP(D19,Lister!$H$2:$J$17,3,FALSE))</f>
        <v>0</v>
      </c>
      <c r="T19" s="112">
        <f>IF(E19="",0,VLOOKUP(E19,Lister!$H$2:$J$17,3,FALSE))</f>
        <v>0</v>
      </c>
      <c r="U19" s="115"/>
      <c r="V19" s="120">
        <f t="shared" si="0"/>
        <v>0</v>
      </c>
    </row>
    <row r="20" spans="1:22" x14ac:dyDescent="0.3">
      <c r="A20" s="112" t="s">
        <v>27</v>
      </c>
      <c r="B20" s="112"/>
      <c r="C20" s="111"/>
      <c r="D20" s="112"/>
      <c r="E20" s="112"/>
      <c r="F20" s="112" t="str">
        <f>IF(D20="","",VLOOKUP(D20,Lister!$H$2:$I$17,2,FALSE))</f>
        <v/>
      </c>
      <c r="G20" s="112" t="str">
        <f>IF(E20="","",VLOOKUP(E20,Lister!$H$2:$I$17,2,FALSE))</f>
        <v/>
      </c>
      <c r="H20" s="112"/>
      <c r="I20" s="111"/>
      <c r="J20" s="112">
        <f>IF(I20="",1,LOOKUP(I20,Lister!$C$2:$D$14,Lister!$D$2:$D$14))</f>
        <v>1</v>
      </c>
      <c r="K20" s="113"/>
      <c r="L20" s="113"/>
      <c r="M20" s="60">
        <f t="shared" si="1"/>
        <v>0</v>
      </c>
      <c r="N20" s="113">
        <f>IF(AND(D20=Lister!$P$2,E20=Lister!$Q$2),Lister!$R$2,IF(AND(OR(D20=Lister!$P$3,D20=Lister!$P$4,D20=Lister!$P$5,D20=Lister!$P$6,D20=Lister!$P$7),E20=Lister!$Q$3),Lister!$R$3,IF(AND(OR(D20=Lister!$P$8,D20=Lister!$P$9,D20=Lister!$P$10),E20=Lister!$Q$8),Lister!$R$8,Lister!$R$11)))</f>
        <v>1</v>
      </c>
      <c r="O20" s="114">
        <f>IF(K20="",0,'Ansøgning om tilsagn del 1'!$B$26/N20*P20/$P$28)</f>
        <v>0</v>
      </c>
      <c r="P20" s="64">
        <f t="shared" si="4"/>
        <v>0</v>
      </c>
      <c r="Q20" s="64">
        <f t="shared" si="2"/>
        <v>0</v>
      </c>
      <c r="R20" s="64">
        <f t="shared" si="3"/>
        <v>0</v>
      </c>
      <c r="S20" s="112">
        <f>IF(D20="",0,VLOOKUP(D20,Lister!$H$2:$J$17,3,FALSE))</f>
        <v>0</v>
      </c>
      <c r="T20" s="112">
        <f>IF(E20="",0,VLOOKUP(E20,Lister!$H$2:$J$17,3,FALSE))</f>
        <v>0</v>
      </c>
      <c r="U20" s="115"/>
      <c r="V20" s="120">
        <f t="shared" si="0"/>
        <v>0</v>
      </c>
    </row>
    <row r="21" spans="1:22" x14ac:dyDescent="0.3">
      <c r="A21" s="112" t="s">
        <v>28</v>
      </c>
      <c r="B21" s="112"/>
      <c r="C21" s="111"/>
      <c r="D21" s="112"/>
      <c r="E21" s="112"/>
      <c r="F21" s="112" t="str">
        <f>IF(D21="","",VLOOKUP(D21,Lister!$H$2:$I$17,2,FALSE))</f>
        <v/>
      </c>
      <c r="G21" s="112" t="str">
        <f>IF(E21="","",VLOOKUP(E21,Lister!$H$2:$I$17,2,FALSE))</f>
        <v/>
      </c>
      <c r="H21" s="112"/>
      <c r="I21" s="111"/>
      <c r="J21" s="112">
        <f>IF(I21="",1,LOOKUP(I21,Lister!$C$2:$D$14,Lister!$D$2:$D$14))</f>
        <v>1</v>
      </c>
      <c r="K21" s="113"/>
      <c r="L21" s="113"/>
      <c r="M21" s="60">
        <f t="shared" si="1"/>
        <v>0</v>
      </c>
      <c r="N21" s="113">
        <f>IF(AND(D21=Lister!$P$2,E21=Lister!$Q$2),Lister!$R$2,IF(AND(OR(D21=Lister!$P$3,D21=Lister!$P$4,D21=Lister!$P$5,D21=Lister!$P$6,D21=Lister!$P$7),E21=Lister!$Q$3),Lister!$R$3,IF(AND(OR(D21=Lister!$P$8,D21=Lister!$P$9,D21=Lister!$P$10),E21=Lister!$Q$8),Lister!$R$8,Lister!$R$11)))</f>
        <v>1</v>
      </c>
      <c r="O21" s="114">
        <f>IF(K21="",0,'Ansøgning om tilsagn del 1'!$B$26/N21*P21/$P$28)</f>
        <v>0</v>
      </c>
      <c r="P21" s="64">
        <f t="shared" si="4"/>
        <v>0</v>
      </c>
      <c r="Q21" s="64">
        <f t="shared" si="2"/>
        <v>0</v>
      </c>
      <c r="R21" s="64">
        <f t="shared" si="3"/>
        <v>0</v>
      </c>
      <c r="S21" s="112">
        <f>IF(D21="",0,VLOOKUP(D21,Lister!$H$2:$J$17,3,FALSE))</f>
        <v>0</v>
      </c>
      <c r="T21" s="112">
        <f>IF(E21="",0,VLOOKUP(E21,Lister!$H$2:$J$17,3,FALSE))</f>
        <v>0</v>
      </c>
      <c r="U21" s="115"/>
      <c r="V21" s="120">
        <f t="shared" si="0"/>
        <v>0</v>
      </c>
    </row>
    <row r="22" spans="1:22" x14ac:dyDescent="0.3">
      <c r="A22" s="112" t="s">
        <v>29</v>
      </c>
      <c r="B22" s="112"/>
      <c r="C22" s="111"/>
      <c r="D22" s="112"/>
      <c r="E22" s="112"/>
      <c r="F22" s="112" t="str">
        <f>IF(D22="","",VLOOKUP(D22,Lister!$H$2:$I$17,2,FALSE))</f>
        <v/>
      </c>
      <c r="G22" s="112" t="str">
        <f>IF(E22="","",VLOOKUP(E22,Lister!$H$2:$I$17,2,FALSE))</f>
        <v/>
      </c>
      <c r="H22" s="112"/>
      <c r="I22" s="111"/>
      <c r="J22" s="112">
        <f>IF(I22="",1,LOOKUP(I22,Lister!$C$2:$D$14,Lister!$D$2:$D$14))</f>
        <v>1</v>
      </c>
      <c r="K22" s="113"/>
      <c r="L22" s="113"/>
      <c r="M22" s="60">
        <f t="shared" si="1"/>
        <v>0</v>
      </c>
      <c r="N22" s="113">
        <f>IF(AND(D22=Lister!$P$2,E22=Lister!$Q$2),Lister!$R$2,IF(AND(OR(D22=Lister!$P$3,D22=Lister!$P$4,D22=Lister!$P$5,D22=Lister!$P$6,D22=Lister!$P$7),E22=Lister!$Q$3),Lister!$R$3,IF(AND(OR(D22=Lister!$P$8,D22=Lister!$P$9,D22=Lister!$P$10),E22=Lister!$Q$8),Lister!$R$8,Lister!$R$11)))</f>
        <v>1</v>
      </c>
      <c r="O22" s="114">
        <f>IF(K22="",0,'Ansøgning om tilsagn del 1'!$B$26/N22*P22/$P$28)</f>
        <v>0</v>
      </c>
      <c r="P22" s="64">
        <f t="shared" si="4"/>
        <v>0</v>
      </c>
      <c r="Q22" s="64">
        <f t="shared" si="2"/>
        <v>0</v>
      </c>
      <c r="R22" s="64">
        <f t="shared" si="3"/>
        <v>0</v>
      </c>
      <c r="S22" s="112">
        <f>IF(D22="",0,VLOOKUP(D22,Lister!$H$2:$J$17,3,FALSE))</f>
        <v>0</v>
      </c>
      <c r="T22" s="112">
        <f>IF(E22="",0,VLOOKUP(E22,Lister!$H$2:$J$17,3,FALSE))</f>
        <v>0</v>
      </c>
      <c r="U22" s="115"/>
      <c r="V22" s="120">
        <f t="shared" si="0"/>
        <v>0</v>
      </c>
    </row>
    <row r="23" spans="1:22" x14ac:dyDescent="0.3">
      <c r="A23" s="112" t="s">
        <v>30</v>
      </c>
      <c r="B23" s="112"/>
      <c r="C23" s="111"/>
      <c r="D23" s="112"/>
      <c r="E23" s="112"/>
      <c r="F23" s="112" t="str">
        <f>IF(D23="","",VLOOKUP(D23,Lister!$H$2:$I$17,2,FALSE))</f>
        <v/>
      </c>
      <c r="G23" s="112" t="str">
        <f>IF(E23="","",VLOOKUP(E23,Lister!$H$2:$I$17,2,FALSE))</f>
        <v/>
      </c>
      <c r="H23" s="112"/>
      <c r="I23" s="111"/>
      <c r="J23" s="112">
        <f>IF(I23="",1,LOOKUP(I23,Lister!$C$2:$D$14,Lister!$D$2:$D$14))</f>
        <v>1</v>
      </c>
      <c r="K23" s="113"/>
      <c r="L23" s="113"/>
      <c r="M23" s="60">
        <f t="shared" si="1"/>
        <v>0</v>
      </c>
      <c r="N23" s="113">
        <f>IF(AND(D23=Lister!$P$2,E23=Lister!$Q$2),Lister!$R$2,IF(AND(OR(D23=Lister!$P$3,D23=Lister!$P$4,D23=Lister!$P$5,D23=Lister!$P$6,D23=Lister!$P$7),E23=Lister!$Q$3),Lister!$R$3,IF(AND(OR(D23=Lister!$P$8,D23=Lister!$P$9,D23=Lister!$P$10),E23=Lister!$Q$8),Lister!$R$8,Lister!$R$11)))</f>
        <v>1</v>
      </c>
      <c r="O23" s="114">
        <f>IF(K23="",0,'Ansøgning om tilsagn del 1'!$B$26/N23*P23/$P$28)</f>
        <v>0</v>
      </c>
      <c r="P23" s="64">
        <f t="shared" si="4"/>
        <v>0</v>
      </c>
      <c r="Q23" s="64">
        <f t="shared" si="2"/>
        <v>0</v>
      </c>
      <c r="R23" s="64">
        <f t="shared" si="3"/>
        <v>0</v>
      </c>
      <c r="S23" s="112">
        <f>IF(D23="",0,VLOOKUP(D23,Lister!$H$2:$J$17,3,FALSE))</f>
        <v>0</v>
      </c>
      <c r="T23" s="112">
        <f>IF(E23="",0,VLOOKUP(E23,Lister!$H$2:$J$17,3,FALSE))</f>
        <v>0</v>
      </c>
      <c r="U23" s="115"/>
      <c r="V23" s="120">
        <f t="shared" si="0"/>
        <v>0</v>
      </c>
    </row>
    <row r="24" spans="1:22" x14ac:dyDescent="0.3">
      <c r="A24" s="112" t="s">
        <v>31</v>
      </c>
      <c r="B24" s="112"/>
      <c r="C24" s="111"/>
      <c r="D24" s="112"/>
      <c r="E24" s="112"/>
      <c r="F24" s="112" t="str">
        <f>IF(D24="","",VLOOKUP(D24,Lister!$H$2:$I$17,2,FALSE))</f>
        <v/>
      </c>
      <c r="G24" s="112" t="str">
        <f>IF(E24="","",VLOOKUP(E24,Lister!$H$2:$I$17,2,FALSE))</f>
        <v/>
      </c>
      <c r="H24" s="112"/>
      <c r="I24" s="111"/>
      <c r="J24" s="112">
        <f>IF(I24="",1,LOOKUP(I24,Lister!$C$2:$D$14,Lister!$D$2:$D$14))</f>
        <v>1</v>
      </c>
      <c r="K24" s="113"/>
      <c r="L24" s="113"/>
      <c r="M24" s="60">
        <f t="shared" si="1"/>
        <v>0</v>
      </c>
      <c r="N24" s="113">
        <f>IF(AND(D24=Lister!$P$2,E24=Lister!$Q$2),Lister!$R$2,IF(AND(OR(D24=Lister!$P$3,D24=Lister!$P$4,D24=Lister!$P$5,D24=Lister!$P$6,D24=Lister!$P$7),E24=Lister!$Q$3),Lister!$R$3,IF(AND(OR(D24=Lister!$P$8,D24=Lister!$P$9,D24=Lister!$P$10),E24=Lister!$Q$8),Lister!$R$8,Lister!$R$11)))</f>
        <v>1</v>
      </c>
      <c r="O24" s="114">
        <f>IF(K24="",0,'Ansøgning om tilsagn del 1'!$B$26/N24*P24/$P$28)</f>
        <v>0</v>
      </c>
      <c r="P24" s="64">
        <f t="shared" si="4"/>
        <v>0</v>
      </c>
      <c r="Q24" s="64">
        <f t="shared" si="2"/>
        <v>0</v>
      </c>
      <c r="R24" s="64">
        <f t="shared" si="3"/>
        <v>0</v>
      </c>
      <c r="S24" s="112">
        <f>IF(D24="",0,VLOOKUP(D24,Lister!$H$2:$J$17,3,FALSE))</f>
        <v>0</v>
      </c>
      <c r="T24" s="112">
        <f>IF(E24="",0,VLOOKUP(E24,Lister!$H$2:$J$17,3,FALSE))</f>
        <v>0</v>
      </c>
      <c r="U24" s="115"/>
      <c r="V24" s="120">
        <f t="shared" si="0"/>
        <v>0</v>
      </c>
    </row>
    <row r="25" spans="1:22" x14ac:dyDescent="0.3">
      <c r="A25" s="112" t="s">
        <v>32</v>
      </c>
      <c r="B25" s="112"/>
      <c r="C25" s="111"/>
      <c r="D25" s="112"/>
      <c r="E25" s="112"/>
      <c r="F25" s="112" t="str">
        <f>IF(D25="","",VLOOKUP(D25,Lister!$H$2:$I$17,2,FALSE))</f>
        <v/>
      </c>
      <c r="G25" s="112" t="str">
        <f>IF(E25="","",VLOOKUP(E25,Lister!$H$2:$I$17,2,FALSE))</f>
        <v/>
      </c>
      <c r="H25" s="112"/>
      <c r="I25" s="111"/>
      <c r="J25" s="112">
        <f>IF(I25="",1,LOOKUP(I25,Lister!$C$2:$D$14,Lister!$D$2:$D$14))</f>
        <v>1</v>
      </c>
      <c r="K25" s="113"/>
      <c r="L25" s="113"/>
      <c r="M25" s="60">
        <f t="shared" si="1"/>
        <v>0</v>
      </c>
      <c r="N25" s="113">
        <f>IF(AND(D25=Lister!$P$2,E25=Lister!$Q$2),Lister!$R$2,IF(AND(OR(D25=Lister!$P$3,D25=Lister!$P$4,D25=Lister!$P$5,D25=Lister!$P$6,D25=Lister!$P$7),E25=Lister!$Q$3),Lister!$R$3,IF(AND(OR(D25=Lister!$P$8,D25=Lister!$P$9,D25=Lister!$P$10),E25=Lister!$Q$8),Lister!$R$8,Lister!$R$11)))</f>
        <v>1</v>
      </c>
      <c r="O25" s="114">
        <f>IF(K25="",0,'Ansøgning om tilsagn del 1'!$B$26/N25*P25/$P$28)</f>
        <v>0</v>
      </c>
      <c r="P25" s="64">
        <f t="shared" si="4"/>
        <v>0</v>
      </c>
      <c r="Q25" s="64">
        <f t="shared" si="2"/>
        <v>0</v>
      </c>
      <c r="R25" s="64">
        <f t="shared" si="3"/>
        <v>0</v>
      </c>
      <c r="S25" s="112">
        <f>IF(D25="",0,VLOOKUP(D25,Lister!$H$2:$J$17,3,FALSE))</f>
        <v>0</v>
      </c>
      <c r="T25" s="112">
        <f>IF(E25="",0,VLOOKUP(E25,Lister!$H$2:$J$17,3,FALSE))</f>
        <v>0</v>
      </c>
      <c r="U25" s="115"/>
      <c r="V25" s="120">
        <f t="shared" si="0"/>
        <v>0</v>
      </c>
    </row>
    <row r="26" spans="1:22" x14ac:dyDescent="0.3">
      <c r="A26" s="112" t="s">
        <v>33</v>
      </c>
      <c r="B26" s="112"/>
      <c r="C26" s="111"/>
      <c r="D26" s="112"/>
      <c r="E26" s="112"/>
      <c r="F26" s="112" t="str">
        <f>IF(D26="","",VLOOKUP(D26,Lister!$H$2:$I$17,2,FALSE))</f>
        <v/>
      </c>
      <c r="G26" s="112" t="str">
        <f>IF(E26="","",VLOOKUP(E26,Lister!$H$2:$I$17,2,FALSE))</f>
        <v/>
      </c>
      <c r="H26" s="112"/>
      <c r="I26" s="111"/>
      <c r="J26" s="112">
        <f>IF(I26="",1,LOOKUP(I26,Lister!$C$2:$D$14,Lister!$D$2:$D$14))</f>
        <v>1</v>
      </c>
      <c r="K26" s="113"/>
      <c r="L26" s="113"/>
      <c r="M26" s="60">
        <f t="shared" si="1"/>
        <v>0</v>
      </c>
      <c r="N26" s="113">
        <f>IF(AND(D26=Lister!$P$2,E26=Lister!$Q$2),Lister!$R$2,IF(AND(OR(D26=Lister!$P$3,D26=Lister!$P$4,D26=Lister!$P$5,D26=Lister!$P$6,D26=Lister!$P$7),E26=Lister!$Q$3),Lister!$R$3,IF(AND(OR(D26=Lister!$P$8,D26=Lister!$P$9,D26=Lister!$P$10),E26=Lister!$Q$8),Lister!$R$8,Lister!$R$11)))</f>
        <v>1</v>
      </c>
      <c r="O26" s="114">
        <f>IF(K26="",0,'Ansøgning om tilsagn del 1'!$B$26/N26*P26/$P$28)</f>
        <v>0</v>
      </c>
      <c r="P26" s="64">
        <f t="shared" si="4"/>
        <v>0</v>
      </c>
      <c r="Q26" s="64">
        <f t="shared" si="2"/>
        <v>0</v>
      </c>
      <c r="R26" s="64">
        <f t="shared" si="3"/>
        <v>0</v>
      </c>
      <c r="S26" s="112">
        <f>IF(D26="",0,VLOOKUP(D26,Lister!$H$2:$J$17,3,FALSE))</f>
        <v>0</v>
      </c>
      <c r="T26" s="112">
        <f>IF(E26="",0,VLOOKUP(E26,Lister!$H$2:$J$17,3,FALSE))</f>
        <v>0</v>
      </c>
      <c r="U26" s="115"/>
      <c r="V26" s="120">
        <f t="shared" si="0"/>
        <v>0</v>
      </c>
    </row>
    <row r="27" spans="1:22" x14ac:dyDescent="0.3">
      <c r="A27" s="112" t="s">
        <v>34</v>
      </c>
      <c r="B27" s="112"/>
      <c r="C27" s="111"/>
      <c r="D27" s="112"/>
      <c r="E27" s="112"/>
      <c r="F27" s="112" t="str">
        <f>IF(D27="","",VLOOKUP(D27,Lister!$H$2:$I$17,2,FALSE))</f>
        <v/>
      </c>
      <c r="G27" s="112" t="str">
        <f>IF(E27="","",VLOOKUP(E27,Lister!$H$2:$I$17,2,FALSE))</f>
        <v/>
      </c>
      <c r="H27" s="112"/>
      <c r="I27" s="111"/>
      <c r="J27" s="112">
        <f>IF(I27="",1,LOOKUP(I27,Lister!$C$2:$D$14,Lister!$D$2:$D$14))</f>
        <v>1</v>
      </c>
      <c r="K27" s="113"/>
      <c r="L27" s="113"/>
      <c r="M27" s="60">
        <f t="shared" si="1"/>
        <v>0</v>
      </c>
      <c r="N27" s="113">
        <f>IF(AND(D27=Lister!$P$2,E27=Lister!$Q$2),Lister!$R$2,IF(AND(OR(D27=Lister!$P$3,D27=Lister!$P$4,D27=Lister!$P$5,D27=Lister!$P$6,D27=Lister!$P$7),E27=Lister!$Q$3),Lister!$R$3,IF(AND(OR(D27=Lister!$P$8,D27=Lister!$P$9,D27=Lister!$P$10),E27=Lister!$Q$8),Lister!$R$8,Lister!$R$11)))</f>
        <v>1</v>
      </c>
      <c r="O27" s="114">
        <f>IF(K27="",0,'Ansøgning om tilsagn del 1'!$B$26/N27*P27/$P$28)</f>
        <v>0</v>
      </c>
      <c r="P27" s="64">
        <f t="shared" si="4"/>
        <v>0</v>
      </c>
      <c r="Q27" s="64">
        <f t="shared" si="2"/>
        <v>0</v>
      </c>
      <c r="R27" s="64">
        <f t="shared" si="3"/>
        <v>0</v>
      </c>
      <c r="S27" s="112">
        <f>IF(D27="",0,VLOOKUP(D27,Lister!$H$2:$J$17,3,FALSE))</f>
        <v>0</v>
      </c>
      <c r="T27" s="112">
        <f>IF(E27="",0,VLOOKUP(E27,Lister!$H$2:$J$17,3,FALSE))</f>
        <v>0</v>
      </c>
      <c r="U27" s="115"/>
      <c r="V27" s="120">
        <f t="shared" si="0"/>
        <v>0</v>
      </c>
    </row>
    <row r="28" spans="1:22" ht="39.9" customHeight="1" x14ac:dyDescent="0.3">
      <c r="A28" s="119" t="s">
        <v>36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6">
        <f>SUM(K13:K27)</f>
        <v>0</v>
      </c>
      <c r="L28" s="116">
        <f t="shared" ref="L28:Q28" si="5">SUM(L13:L27)</f>
        <v>0</v>
      </c>
      <c r="M28" s="65">
        <f>SUM(M13:M27)</f>
        <v>0</v>
      </c>
      <c r="N28" s="117"/>
      <c r="O28" s="114">
        <f>SUM(O13:O27)</f>
        <v>0</v>
      </c>
      <c r="P28" s="122" t="e">
        <f>SUM(P13:P27)</f>
        <v>#VALUE!</v>
      </c>
      <c r="Q28" s="122">
        <f t="shared" si="5"/>
        <v>0</v>
      </c>
      <c r="R28" s="122" t="e">
        <f>SUM(R13:R27)</f>
        <v>#VALUE!</v>
      </c>
      <c r="S28" s="117"/>
      <c r="T28" s="117"/>
      <c r="U28" s="123">
        <f>SUM(U13:U27)</f>
        <v>0</v>
      </c>
      <c r="V28" s="121">
        <f>SUM(V13:V27)</f>
        <v>0</v>
      </c>
    </row>
    <row r="29" spans="1:22" ht="39.9" customHeight="1" x14ac:dyDescent="0.3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</row>
    <row r="30" spans="1:22" ht="39.9" customHeight="1" x14ac:dyDescent="0.3">
      <c r="A30" s="93" t="s">
        <v>133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</row>
    <row r="31" spans="1:22" ht="51.75" customHeight="1" x14ac:dyDescent="0.3">
      <c r="A31" s="94" t="s">
        <v>873</v>
      </c>
      <c r="B31" s="109" t="e">
        <f>'Ansøgning om tilsagn del 2'!B45*B33/B32</f>
        <v>#DIV/0!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</row>
    <row r="32" spans="1:22" ht="43.5" customHeight="1" x14ac:dyDescent="0.3">
      <c r="A32" s="94" t="s">
        <v>872</v>
      </c>
      <c r="B32" s="109" t="e">
        <f>'Ansøgning om tilsagn del 2'!B47</f>
        <v>#DIV/0!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</row>
    <row r="33" spans="1:22" ht="60.75" customHeight="1" x14ac:dyDescent="0.3">
      <c r="A33" s="94" t="s">
        <v>881</v>
      </c>
      <c r="B33" s="110" t="e">
        <f>IF('Ansøgning om tilsagn del 2'!B47/(O28/'Ansøgning om tilsagn del 2'!O42)&gt;'Ansøgning om tilsagn del 2'!B47,'Ansøgning om tilsagn del 2'!B47,'Ansøgning om tilsagn del 2'!B47/(O28/'Ansøgning om tilsagn del 2'!O42))</f>
        <v>#DIV/0!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</row>
    <row r="34" spans="1:22" ht="34.200000000000003" customHeight="1" x14ac:dyDescent="0.3">
      <c r="A34" s="94" t="s">
        <v>874</v>
      </c>
      <c r="B34" s="110" t="e">
        <f>IF(IF('Ansøgning om tilsagn del 1'!$B$28&lt;=IF(AND(Virksomhedsoplysninger!$B$18="Lille",(B33*M28*10)/U28&gt;50%),50%*U28,IF(AND(Virksomhedsoplysninger!$B$18="Mellem",(B33*M28*10)/U28&gt;40%),40%*U28,IF(AND(Virksomhedsoplysninger!$B$18="Stor",(B33*M28*10)/U28&gt;30%),30%*U28,B33*M28*10))),'Ansøgning om tilsagn del 1'!$B$28,IF(AND(Virksomhedsoplysninger!$B$18="Lille",(B33*M28*10)/U28&gt;50%),50%*U28,IF(AND(Virksomhedsoplysninger!$B$18="Mellem",(B33*M28*10)/U28&gt;40%),40%*U28,IF(AND(Virksomhedsoplysninger!$B$18="Stor",(B33*M28*10)/U28&gt;30%),30%*U28,B33*M28*10))))&gt;'Ansøgning om tilsagn del 2'!B49,'Ansøgning om tilsagn del 2'!B49,IF('Ansøgning om tilsagn del 1'!$B$28&lt;=IF(AND(Virksomhedsoplysninger!$B$18="Lille",(B33*M28*10)/U28&gt;50%),50%*U28,IF(AND(Virksomhedsoplysninger!$B$18="Mellem",(B33*M28*10)/U28&gt;40%),40%*U28,IF(AND(Virksomhedsoplysninger!$B$18="Stor",(B33*M28*10)/U28&gt;30%),30%*U28,B33*M28*10))),'Ansøgning om tilsagn del 1'!$B$28,IF(AND(Virksomhedsoplysninger!$B$18="Lille",(B33*M28*10)/U28&gt;50%),50%*U28,IF(AND(Virksomhedsoplysninger!$B$18="Mellem",(B33*M28*10)/U28&gt;40%),40%*U28,IF(AND(Virksomhedsoplysninger!$B$18="Stor",(B33*M28*10)/U28&gt;30%),30%*U28,B33*M28*10)))))</f>
        <v>#DIV/0!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</row>
    <row r="35" spans="1:22" ht="43.2" x14ac:dyDescent="0.3">
      <c r="A35" s="94" t="s">
        <v>882</v>
      </c>
      <c r="B35" s="110" t="e">
        <f>IF(AND(B37&lt;2,2*V28&lt;U28),U28-2*V28,IF(B37&gt;2,B34,0))</f>
        <v>#DIV/0!</v>
      </c>
      <c r="C35" s="154" t="s">
        <v>890</v>
      </c>
      <c r="D35" s="154"/>
      <c r="E35" s="154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</row>
    <row r="36" spans="1:22" ht="54" customHeight="1" x14ac:dyDescent="0.3">
      <c r="A36" s="94" t="s">
        <v>883</v>
      </c>
      <c r="B36" s="110" t="e">
        <f>B35/U28</f>
        <v>#DIV/0!</v>
      </c>
      <c r="C36" s="154" t="str">
        <f>IF(Virksomhedsoplysninger!$B$18="Lille","Bemærk støttebeløbet maks. må udgøre 50 % af de støtteberettigede omkostninger, overstiger det ansøgte dette reduceres det totale tilskudsbeløb",IF(Virksomhedsoplysninger!$B$18="Mellem","Bemærk støttebeløbet maks. må udgøre 40 % af de støtteberettigede omkostninger, overstiger det ansøgte dette reduceres det totale tilskudsbeløb",IF(Virksomhedsoplysninger!$B$18="Stor","Bemærk støttebeløbet maks. må udgøre 30 % af de støtteberettigede omkostninger, overstiger det ansøgte dette reduceres det totale tilskudsbeløb","")))</f>
        <v>Bemærk støttebeløbet maks. må udgøre 40 % af de støtteberettigede omkostninger, overstiger det ansøgte dette reduceres det totale tilskudsbeløb</v>
      </c>
      <c r="D36" s="154"/>
      <c r="E36" s="154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</row>
    <row r="37" spans="1:22" ht="37.5" customHeight="1" x14ac:dyDescent="0.3">
      <c r="A37" s="94" t="s">
        <v>884</v>
      </c>
      <c r="B37" s="110" t="e">
        <f>(U28-B34)/V28</f>
        <v>#DIV/0!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</row>
    <row r="38" spans="1:22" ht="51.75" customHeight="1" x14ac:dyDescent="0.3">
      <c r="A38" s="94" t="s">
        <v>885</v>
      </c>
      <c r="B38" s="110" t="e">
        <f>(U28-B35)/V28</f>
        <v>#DIV/0!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</row>
    <row r="39" spans="1:22" ht="28.8" x14ac:dyDescent="0.3">
      <c r="A39" s="18" t="s">
        <v>894</v>
      </c>
      <c r="B39" s="169" t="e">
        <f>U28/V28</f>
        <v>#DIV/0!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</row>
    <row r="40" spans="1:22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</row>
    <row r="41" spans="1:22" x14ac:dyDescent="0.3">
      <c r="A41" s="53"/>
      <c r="B41" s="53"/>
    </row>
    <row r="42" spans="1:22" x14ac:dyDescent="0.3">
      <c r="A42" s="53"/>
      <c r="B42" s="53"/>
    </row>
    <row r="43" spans="1:22" x14ac:dyDescent="0.3">
      <c r="A43" s="53"/>
      <c r="B43" s="53"/>
      <c r="C43" s="53"/>
      <c r="D43" s="53"/>
    </row>
    <row r="44" spans="1:22" x14ac:dyDescent="0.3">
      <c r="A44" s="53"/>
      <c r="B44" s="53"/>
      <c r="C44" s="53"/>
      <c r="D44" s="53"/>
    </row>
    <row r="45" spans="1:22" x14ac:dyDescent="0.3">
      <c r="A45" s="126"/>
      <c r="B45" s="126"/>
      <c r="C45" s="126"/>
      <c r="D45" s="53"/>
    </row>
    <row r="46" spans="1:22" x14ac:dyDescent="0.3">
      <c r="A46" s="126"/>
      <c r="B46" s="126"/>
      <c r="C46" s="126"/>
      <c r="D46" s="53"/>
    </row>
    <row r="47" spans="1:22" x14ac:dyDescent="0.3">
      <c r="A47" s="53"/>
      <c r="B47" s="53"/>
      <c r="C47" s="53"/>
      <c r="D47" s="53"/>
    </row>
    <row r="48" spans="1:22" ht="14.4" hidden="1" customHeight="1" x14ac:dyDescent="0.3">
      <c r="A48" s="143">
        <f ca="1">TODAY()</f>
        <v>44104</v>
      </c>
      <c r="B48" s="145"/>
      <c r="C48" s="145"/>
    </row>
    <row r="49" spans="1:3" ht="14.4" hidden="1" customHeight="1" x14ac:dyDescent="0.3">
      <c r="A49" s="144"/>
      <c r="B49" s="146"/>
      <c r="C49" s="146"/>
    </row>
    <row r="50" spans="1:3" ht="14.4" hidden="1" customHeight="1" x14ac:dyDescent="0.3"/>
    <row r="51" spans="1:3" ht="14.4" hidden="1" customHeight="1" x14ac:dyDescent="0.3"/>
  </sheetData>
  <sheetProtection algorithmName="SHA-512" hashValue="aZas/EzkS2MrGYKBk8x4KsP3vE2jMD/jAx/2uvofJdLfPtUQgdlwbMbVyaCAZqcA2hpXiKMtYsj5qryLCmBLpQ==" saltValue="O7QTsppgrwlE6AWnfqYMuQ==" spinCount="100000" sheet="1" objects="1" scenarios="1"/>
  <mergeCells count="25">
    <mergeCell ref="A4:B4"/>
    <mergeCell ref="S10:T10"/>
    <mergeCell ref="U10:U11"/>
    <mergeCell ref="V10:V11"/>
    <mergeCell ref="W10:W11"/>
    <mergeCell ref="K10:L10"/>
    <mergeCell ref="M10:M11"/>
    <mergeCell ref="N10:N11"/>
    <mergeCell ref="P10:P11"/>
    <mergeCell ref="Q10:Q11"/>
    <mergeCell ref="A48:A49"/>
    <mergeCell ref="B48:C49"/>
    <mergeCell ref="A45:A46"/>
    <mergeCell ref="B45:C46"/>
    <mergeCell ref="R10:R11"/>
    <mergeCell ref="A10:A12"/>
    <mergeCell ref="B10:B11"/>
    <mergeCell ref="C10:C11"/>
    <mergeCell ref="D10:E10"/>
    <mergeCell ref="F10:G10"/>
    <mergeCell ref="H10:H11"/>
    <mergeCell ref="I10:I11"/>
    <mergeCell ref="J10:J11"/>
    <mergeCell ref="C36:E36"/>
    <mergeCell ref="C35:E35"/>
  </mergeCells>
  <conditionalFormatting sqref="J13:J27">
    <cfRule type="expression" dxfId="1" priority="2">
      <formula>$I13=""</formula>
    </cfRule>
  </conditionalFormatting>
  <conditionalFormatting sqref="S13:T27">
    <cfRule type="cellIs" dxfId="0" priority="1" operator="equal">
      <formula>0</formula>
    </cfRule>
  </conditionalFormatting>
  <pageMargins left="0.7" right="0.7" top="0.75" bottom="0.75" header="0.3" footer="0.3"/>
  <pageSetup paperSize="9" scale="2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Lister!$C$2:$C$14</xm:f>
          </x14:formula1>
          <xm:sqref>I13:I27</xm:sqref>
        </x14:dataValidation>
        <x14:dataValidation type="list" allowBlank="1" showInputMessage="1" showErrorMessage="1">
          <x14:formula1>
            <xm:f>Lister!$H$2:$H$17</xm:f>
          </x14:formula1>
          <xm:sqref>D13:E27</xm:sqref>
        </x14:dataValidation>
        <x14:dataValidation type="list" allowBlank="1" showInputMessage="1" showErrorMessage="1">
          <x14:formula1>
            <xm:f>Lister!$N$2:$N$29</xm:f>
          </x14:formula1>
          <xm:sqref>C13:C27</xm:sqref>
        </x14:dataValidation>
        <x14:dataValidation type="list" allowBlank="1" showInputMessage="1" showErrorMessage="1">
          <x14:formula1>
            <xm:f>Lister!$L$2:$L$3</xm:f>
          </x14:formula1>
          <xm:sqref>H13:H27 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U719"/>
  <sheetViews>
    <sheetView showGridLines="0" topLeftCell="L1" zoomScale="85" zoomScaleNormal="85" workbookViewId="0">
      <selection activeCell="R31" sqref="R31"/>
    </sheetView>
  </sheetViews>
  <sheetFormatPr defaultColWidth="9.109375" defaultRowHeight="14.4" x14ac:dyDescent="0.3"/>
  <cols>
    <col min="1" max="1" width="22.33203125" style="98" bestFit="1" customWidth="1"/>
    <col min="2" max="2" width="9.109375" style="98"/>
    <col min="3" max="3" width="51.33203125" style="98" bestFit="1" customWidth="1"/>
    <col min="4" max="4" width="9.109375" style="98"/>
    <col min="5" max="5" width="15" style="98" customWidth="1"/>
    <col min="6" max="6" width="15.5546875" style="98" bestFit="1" customWidth="1"/>
    <col min="7" max="7" width="9.109375" style="98"/>
    <col min="8" max="8" width="13.88671875" style="98" bestFit="1" customWidth="1"/>
    <col min="9" max="10" width="12.33203125" style="98" bestFit="1" customWidth="1"/>
    <col min="11" max="11" width="9.109375" style="98"/>
    <col min="12" max="13" width="9.109375" style="82"/>
    <col min="14" max="14" width="27.88671875" style="82" bestFit="1" customWidth="1"/>
    <col min="15" max="15" width="10.109375" style="82" customWidth="1"/>
    <col min="16" max="16" width="13.109375" style="82" bestFit="1" customWidth="1"/>
    <col min="17" max="17" width="13.88671875" style="82" bestFit="1" customWidth="1"/>
    <col min="18" max="18" width="27.88671875" style="82" customWidth="1"/>
    <col min="19" max="19" width="9.109375" style="82"/>
    <col min="20" max="20" width="13.44140625" style="82" bestFit="1" customWidth="1"/>
    <col min="21" max="21" width="89" style="82" bestFit="1" customWidth="1"/>
    <col min="22" max="16384" width="9.109375" style="98"/>
  </cols>
  <sheetData>
    <row r="1" spans="1:21" x14ac:dyDescent="0.3">
      <c r="A1" s="95" t="s">
        <v>13</v>
      </c>
      <c r="B1" s="96"/>
      <c r="C1" s="162" t="s">
        <v>37</v>
      </c>
      <c r="D1" s="162"/>
      <c r="E1" s="96"/>
      <c r="F1" s="95" t="s">
        <v>44</v>
      </c>
      <c r="G1" s="96"/>
      <c r="H1" s="95" t="s">
        <v>47</v>
      </c>
      <c r="I1" s="95" t="s">
        <v>130</v>
      </c>
      <c r="J1" s="97" t="s">
        <v>131</v>
      </c>
      <c r="K1" s="96"/>
      <c r="L1" s="80" t="s">
        <v>73</v>
      </c>
      <c r="N1" s="80" t="s">
        <v>102</v>
      </c>
      <c r="O1" s="83"/>
      <c r="P1" s="163" t="s">
        <v>853</v>
      </c>
      <c r="Q1" s="163"/>
      <c r="R1" s="164"/>
      <c r="T1" s="80" t="s">
        <v>134</v>
      </c>
      <c r="U1" s="80" t="s">
        <v>135</v>
      </c>
    </row>
    <row r="2" spans="1:21" x14ac:dyDescent="0.3">
      <c r="A2" s="99" t="s">
        <v>14</v>
      </c>
      <c r="B2" s="96"/>
      <c r="C2" s="99" t="s">
        <v>39</v>
      </c>
      <c r="D2" s="100">
        <v>4</v>
      </c>
      <c r="E2" s="96"/>
      <c r="F2" s="101" t="s">
        <v>45</v>
      </c>
      <c r="G2" s="96"/>
      <c r="H2" s="102" t="s">
        <v>48</v>
      </c>
      <c r="I2" s="103">
        <v>6.0000000000000001E-3</v>
      </c>
      <c r="J2" s="103">
        <v>55.46</v>
      </c>
      <c r="K2" s="96"/>
      <c r="L2" s="84" t="s">
        <v>74</v>
      </c>
      <c r="N2" s="85" t="s">
        <v>103</v>
      </c>
      <c r="O2" s="83"/>
      <c r="P2" s="86" t="s">
        <v>49</v>
      </c>
      <c r="Q2" s="86" t="s">
        <v>48</v>
      </c>
      <c r="R2" s="87">
        <v>1.25</v>
      </c>
      <c r="T2" s="81">
        <v>11100</v>
      </c>
      <c r="U2" s="81" t="s">
        <v>136</v>
      </c>
    </row>
    <row r="3" spans="1:21" x14ac:dyDescent="0.3">
      <c r="A3" s="99" t="s">
        <v>15</v>
      </c>
      <c r="B3" s="96"/>
      <c r="C3" s="99" t="s">
        <v>40</v>
      </c>
      <c r="D3" s="104">
        <v>8</v>
      </c>
      <c r="E3" s="96"/>
      <c r="F3" s="101" t="s">
        <v>46</v>
      </c>
      <c r="G3" s="96"/>
      <c r="H3" s="102" t="s">
        <v>49</v>
      </c>
      <c r="I3" s="103">
        <v>0.20480400000000001</v>
      </c>
      <c r="J3" s="103">
        <v>25.727499999999999</v>
      </c>
      <c r="K3" s="96"/>
      <c r="L3" s="84" t="s">
        <v>75</v>
      </c>
      <c r="N3" s="88" t="s">
        <v>104</v>
      </c>
      <c r="O3" s="83"/>
      <c r="P3" s="86" t="s">
        <v>51</v>
      </c>
      <c r="Q3" s="166" t="s">
        <v>48</v>
      </c>
      <c r="R3" s="166">
        <v>1.33</v>
      </c>
      <c r="T3" s="81">
        <v>11200</v>
      </c>
      <c r="U3" s="81" t="s">
        <v>137</v>
      </c>
    </row>
    <row r="4" spans="1:21" x14ac:dyDescent="0.3">
      <c r="A4" s="99" t="s">
        <v>16</v>
      </c>
      <c r="B4" s="96"/>
      <c r="C4" s="99" t="s">
        <v>71</v>
      </c>
      <c r="D4" s="104">
        <v>10</v>
      </c>
      <c r="E4" s="96"/>
      <c r="F4" s="96"/>
      <c r="G4" s="96"/>
      <c r="H4" s="101" t="s">
        <v>50</v>
      </c>
      <c r="I4" s="105">
        <v>4.2000000000000003E-2</v>
      </c>
      <c r="J4" s="103">
        <v>24.035</v>
      </c>
      <c r="K4" s="96"/>
      <c r="N4" s="88" t="s">
        <v>105</v>
      </c>
      <c r="O4" s="83"/>
      <c r="P4" s="86" t="s">
        <v>52</v>
      </c>
      <c r="Q4" s="167"/>
      <c r="R4" s="167"/>
      <c r="T4" s="81">
        <v>11300</v>
      </c>
      <c r="U4" s="81" t="s">
        <v>138</v>
      </c>
    </row>
    <row r="5" spans="1:21" x14ac:dyDescent="0.3">
      <c r="A5" s="96"/>
      <c r="B5" s="96"/>
      <c r="C5" s="99" t="s">
        <v>41</v>
      </c>
      <c r="D5" s="104">
        <v>4</v>
      </c>
      <c r="E5" s="96"/>
      <c r="F5" s="96"/>
      <c r="G5" s="96"/>
      <c r="H5" s="101" t="s">
        <v>51</v>
      </c>
      <c r="I5" s="105">
        <v>0.26280000000000003</v>
      </c>
      <c r="J5" s="103">
        <v>50.522500000000008</v>
      </c>
      <c r="K5" s="96"/>
      <c r="N5" s="88" t="s">
        <v>106</v>
      </c>
      <c r="O5" s="83"/>
      <c r="P5" s="86" t="s">
        <v>53</v>
      </c>
      <c r="Q5" s="167"/>
      <c r="R5" s="167"/>
      <c r="T5" s="81">
        <v>11400</v>
      </c>
      <c r="U5" s="81" t="s">
        <v>139</v>
      </c>
    </row>
    <row r="6" spans="1:21" x14ac:dyDescent="0.3">
      <c r="A6" s="96"/>
      <c r="B6" s="96"/>
      <c r="C6" s="99" t="s">
        <v>42</v>
      </c>
      <c r="D6" s="104">
        <v>8</v>
      </c>
      <c r="E6" s="96"/>
      <c r="F6" s="96"/>
      <c r="G6" s="96"/>
      <c r="H6" s="101" t="s">
        <v>52</v>
      </c>
      <c r="I6" s="105">
        <v>0.25884000000000001</v>
      </c>
      <c r="J6" s="103">
        <v>56.524999999999991</v>
      </c>
      <c r="K6" s="96"/>
      <c r="N6" s="88" t="s">
        <v>107</v>
      </c>
      <c r="O6" s="83"/>
      <c r="P6" s="86" t="s">
        <v>55</v>
      </c>
      <c r="Q6" s="167"/>
      <c r="R6" s="167"/>
      <c r="T6" s="81">
        <v>11500</v>
      </c>
      <c r="U6" s="81" t="s">
        <v>140</v>
      </c>
    </row>
    <row r="7" spans="1:21" x14ac:dyDescent="0.3">
      <c r="A7" s="96"/>
      <c r="B7" s="96"/>
      <c r="C7" s="99" t="s">
        <v>43</v>
      </c>
      <c r="D7" s="104">
        <v>10</v>
      </c>
      <c r="E7" s="96"/>
      <c r="F7" s="96"/>
      <c r="G7" s="96"/>
      <c r="H7" s="101" t="s">
        <v>53</v>
      </c>
      <c r="I7" s="105">
        <v>0.26640000000000003</v>
      </c>
      <c r="J7" s="103">
        <v>42.245000000000005</v>
      </c>
      <c r="K7" s="96"/>
      <c r="N7" s="88" t="s">
        <v>108</v>
      </c>
      <c r="O7" s="83"/>
      <c r="P7" s="86" t="s">
        <v>54</v>
      </c>
      <c r="Q7" s="168"/>
      <c r="R7" s="168"/>
      <c r="T7" s="81">
        <v>11600</v>
      </c>
      <c r="U7" s="81" t="s">
        <v>141</v>
      </c>
    </row>
    <row r="8" spans="1:21" x14ac:dyDescent="0.3">
      <c r="A8" s="96"/>
      <c r="B8" s="96"/>
      <c r="C8" s="102" t="s">
        <v>64</v>
      </c>
      <c r="D8" s="104">
        <v>2</v>
      </c>
      <c r="E8" s="96"/>
      <c r="F8" s="96"/>
      <c r="G8" s="96"/>
      <c r="H8" s="101" t="s">
        <v>54</v>
      </c>
      <c r="I8" s="105">
        <v>0.283968</v>
      </c>
      <c r="J8" s="103">
        <v>39.582500000000003</v>
      </c>
      <c r="K8" s="96"/>
      <c r="N8" s="88" t="s">
        <v>109</v>
      </c>
      <c r="O8" s="83"/>
      <c r="P8" s="86" t="s">
        <v>56</v>
      </c>
      <c r="Q8" s="165" t="s">
        <v>48</v>
      </c>
      <c r="R8" s="165">
        <v>1.5</v>
      </c>
      <c r="T8" s="81">
        <v>11900</v>
      </c>
      <c r="U8" s="81" t="s">
        <v>142</v>
      </c>
    </row>
    <row r="9" spans="1:21" x14ac:dyDescent="0.3">
      <c r="A9" s="96"/>
      <c r="B9" s="96"/>
      <c r="C9" s="99" t="s">
        <v>65</v>
      </c>
      <c r="D9" s="104">
        <v>4</v>
      </c>
      <c r="E9" s="96"/>
      <c r="F9" s="96"/>
      <c r="G9" s="96"/>
      <c r="H9" s="101" t="s">
        <v>55</v>
      </c>
      <c r="I9" s="103">
        <v>0.22716</v>
      </c>
      <c r="J9" s="103">
        <v>47.467500000000001</v>
      </c>
      <c r="K9" s="96"/>
      <c r="N9" s="88" t="s">
        <v>110</v>
      </c>
      <c r="O9" s="83"/>
      <c r="P9" s="86" t="s">
        <v>57</v>
      </c>
      <c r="Q9" s="165"/>
      <c r="R9" s="165"/>
      <c r="T9" s="81">
        <v>12100</v>
      </c>
      <c r="U9" s="81" t="s">
        <v>143</v>
      </c>
    </row>
    <row r="10" spans="1:21" x14ac:dyDescent="0.3">
      <c r="A10" s="96"/>
      <c r="B10" s="96"/>
      <c r="C10" s="99" t="s">
        <v>66</v>
      </c>
      <c r="D10" s="104">
        <v>4</v>
      </c>
      <c r="E10" s="96"/>
      <c r="F10" s="96"/>
      <c r="G10" s="96"/>
      <c r="H10" s="101" t="s">
        <v>56</v>
      </c>
      <c r="I10" s="105">
        <v>0.33479999999999999</v>
      </c>
      <c r="J10" s="103">
        <v>22.402500000000003</v>
      </c>
      <c r="K10" s="96"/>
      <c r="N10" s="88" t="s">
        <v>111</v>
      </c>
      <c r="O10" s="83"/>
      <c r="P10" s="86" t="s">
        <v>58</v>
      </c>
      <c r="Q10" s="165"/>
      <c r="R10" s="165"/>
      <c r="T10" s="81">
        <v>12200</v>
      </c>
      <c r="U10" s="81" t="s">
        <v>144</v>
      </c>
    </row>
    <row r="11" spans="1:21" x14ac:dyDescent="0.3">
      <c r="A11" s="96"/>
      <c r="B11" s="96"/>
      <c r="C11" s="99" t="s">
        <v>67</v>
      </c>
      <c r="D11" s="104">
        <v>8</v>
      </c>
      <c r="E11" s="96"/>
      <c r="F11" s="96"/>
      <c r="G11" s="96"/>
      <c r="H11" s="101" t="s">
        <v>57</v>
      </c>
      <c r="I11" s="103">
        <v>0.33973200000000003</v>
      </c>
      <c r="J11" s="103">
        <v>27.505000000000003</v>
      </c>
      <c r="K11" s="96"/>
      <c r="N11" s="89" t="s">
        <v>112</v>
      </c>
      <c r="O11" s="83"/>
      <c r="P11" s="86" t="s">
        <v>59</v>
      </c>
      <c r="Q11" s="165" t="s">
        <v>48</v>
      </c>
      <c r="R11" s="165">
        <v>1</v>
      </c>
      <c r="T11" s="81">
        <v>12300</v>
      </c>
      <c r="U11" s="81" t="s">
        <v>145</v>
      </c>
    </row>
    <row r="12" spans="1:21" x14ac:dyDescent="0.3">
      <c r="A12" s="96"/>
      <c r="B12" s="96"/>
      <c r="C12" s="99" t="s">
        <v>68</v>
      </c>
      <c r="D12" s="104">
        <v>12</v>
      </c>
      <c r="E12" s="96"/>
      <c r="F12" s="96"/>
      <c r="G12" s="96"/>
      <c r="H12" s="101" t="s">
        <v>58</v>
      </c>
      <c r="I12" s="103">
        <v>0.38519999999999999</v>
      </c>
      <c r="J12" s="103">
        <v>42.655000000000001</v>
      </c>
      <c r="K12" s="96"/>
      <c r="N12" s="85" t="s">
        <v>113</v>
      </c>
      <c r="O12" s="83"/>
      <c r="P12" s="86" t="s">
        <v>60</v>
      </c>
      <c r="Q12" s="165"/>
      <c r="R12" s="165"/>
      <c r="T12" s="81">
        <v>12400</v>
      </c>
      <c r="U12" s="81" t="s">
        <v>146</v>
      </c>
    </row>
    <row r="13" spans="1:21" x14ac:dyDescent="0.3">
      <c r="A13" s="96"/>
      <c r="B13" s="96"/>
      <c r="C13" s="99" t="s">
        <v>69</v>
      </c>
      <c r="D13" s="104">
        <v>2</v>
      </c>
      <c r="E13" s="96"/>
      <c r="F13" s="96"/>
      <c r="G13" s="96"/>
      <c r="H13" s="101" t="s">
        <v>59</v>
      </c>
      <c r="I13" s="106">
        <v>0</v>
      </c>
      <c r="J13" s="103">
        <v>15.8</v>
      </c>
      <c r="K13" s="96"/>
      <c r="N13" s="88" t="s">
        <v>114</v>
      </c>
      <c r="O13" s="83"/>
      <c r="P13" s="86" t="s">
        <v>61</v>
      </c>
      <c r="Q13" s="165"/>
      <c r="R13" s="165"/>
      <c r="T13" s="81">
        <v>12500</v>
      </c>
      <c r="U13" s="81" t="s">
        <v>147</v>
      </c>
    </row>
    <row r="14" spans="1:21" x14ac:dyDescent="0.3">
      <c r="A14" s="96"/>
      <c r="B14" s="96"/>
      <c r="C14" s="99" t="s">
        <v>70</v>
      </c>
      <c r="D14" s="104">
        <v>5</v>
      </c>
      <c r="E14" s="96"/>
      <c r="F14" s="96"/>
      <c r="G14" s="96"/>
      <c r="H14" s="101" t="s">
        <v>60</v>
      </c>
      <c r="I14" s="106">
        <v>0</v>
      </c>
      <c r="J14" s="103">
        <v>10.47</v>
      </c>
      <c r="K14" s="96"/>
      <c r="N14" s="88" t="s">
        <v>115</v>
      </c>
      <c r="O14" s="83"/>
      <c r="P14" s="86" t="s">
        <v>62</v>
      </c>
      <c r="Q14" s="165"/>
      <c r="R14" s="165"/>
      <c r="T14" s="81">
        <v>12600</v>
      </c>
      <c r="U14" s="81" t="s">
        <v>148</v>
      </c>
    </row>
    <row r="15" spans="1:21" x14ac:dyDescent="0.3">
      <c r="A15" s="96"/>
      <c r="B15" s="96"/>
      <c r="C15" s="96"/>
      <c r="D15" s="96"/>
      <c r="E15" s="96"/>
      <c r="F15" s="96"/>
      <c r="G15" s="96"/>
      <c r="H15" s="101" t="s">
        <v>61</v>
      </c>
      <c r="I15" s="106">
        <v>0</v>
      </c>
      <c r="J15" s="103">
        <v>19.73</v>
      </c>
      <c r="K15" s="96"/>
      <c r="N15" s="88" t="s">
        <v>116</v>
      </c>
      <c r="O15" s="83"/>
      <c r="P15" s="90" t="s">
        <v>129</v>
      </c>
      <c r="Q15" s="90" t="s">
        <v>129</v>
      </c>
      <c r="R15" s="90">
        <v>1</v>
      </c>
      <c r="T15" s="81">
        <v>12700</v>
      </c>
      <c r="U15" s="81" t="s">
        <v>149</v>
      </c>
    </row>
    <row r="16" spans="1:21" x14ac:dyDescent="0.3">
      <c r="A16" s="96"/>
      <c r="B16" s="96"/>
      <c r="C16" s="96"/>
      <c r="D16" s="96"/>
      <c r="E16" s="96"/>
      <c r="F16" s="96"/>
      <c r="G16" s="96"/>
      <c r="H16" s="101" t="s">
        <v>62</v>
      </c>
      <c r="I16" s="106">
        <v>0</v>
      </c>
      <c r="J16" s="103">
        <v>0.18</v>
      </c>
      <c r="K16" s="96"/>
      <c r="N16" s="88" t="s">
        <v>117</v>
      </c>
      <c r="O16" s="83"/>
      <c r="T16" s="81">
        <v>12800</v>
      </c>
      <c r="U16" s="81" t="s">
        <v>150</v>
      </c>
    </row>
    <row r="17" spans="1:21" x14ac:dyDescent="0.3">
      <c r="A17" s="96"/>
      <c r="B17" s="96"/>
      <c r="C17" s="96"/>
      <c r="D17" s="96"/>
      <c r="E17" s="96"/>
      <c r="F17" s="96"/>
      <c r="G17" s="96"/>
      <c r="H17" s="101" t="s">
        <v>63</v>
      </c>
      <c r="I17" s="103">
        <v>0.153</v>
      </c>
      <c r="J17" s="103">
        <v>8.18</v>
      </c>
      <c r="K17" s="96"/>
      <c r="N17" s="88" t="s">
        <v>118</v>
      </c>
      <c r="O17" s="83"/>
      <c r="T17" s="81">
        <v>12900</v>
      </c>
      <c r="U17" s="81" t="s">
        <v>151</v>
      </c>
    </row>
    <row r="18" spans="1:21" x14ac:dyDescent="0.3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N18" s="88" t="s">
        <v>119</v>
      </c>
      <c r="O18" s="83"/>
      <c r="T18" s="81">
        <v>13000</v>
      </c>
      <c r="U18" s="81" t="s">
        <v>152</v>
      </c>
    </row>
    <row r="19" spans="1:21" x14ac:dyDescent="0.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N19" s="88" t="s">
        <v>120</v>
      </c>
      <c r="O19" s="83"/>
      <c r="T19" s="81">
        <v>14100</v>
      </c>
      <c r="U19" s="81" t="s">
        <v>153</v>
      </c>
    </row>
    <row r="20" spans="1:21" x14ac:dyDescent="0.3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N20" s="88" t="s">
        <v>121</v>
      </c>
      <c r="O20" s="83"/>
      <c r="T20" s="81">
        <v>14200</v>
      </c>
      <c r="U20" s="81" t="s">
        <v>154</v>
      </c>
    </row>
    <row r="21" spans="1:21" x14ac:dyDescent="0.3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N21" s="88" t="s">
        <v>122</v>
      </c>
      <c r="O21" s="83"/>
      <c r="T21" s="81">
        <v>14300</v>
      </c>
      <c r="U21" s="81" t="s">
        <v>155</v>
      </c>
    </row>
    <row r="22" spans="1:21" x14ac:dyDescent="0.3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N22" s="88" t="s">
        <v>123</v>
      </c>
      <c r="O22" s="83"/>
      <c r="T22" s="81">
        <v>14400</v>
      </c>
      <c r="U22" s="81" t="s">
        <v>156</v>
      </c>
    </row>
    <row r="23" spans="1:21" x14ac:dyDescent="0.3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N23" s="88" t="s">
        <v>124</v>
      </c>
      <c r="O23" s="83"/>
      <c r="T23" s="81">
        <v>14500</v>
      </c>
      <c r="U23" s="81" t="s">
        <v>157</v>
      </c>
    </row>
    <row r="24" spans="1:21" x14ac:dyDescent="0.3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N24" s="84" t="s">
        <v>125</v>
      </c>
      <c r="O24" s="83"/>
      <c r="T24" s="81">
        <v>14610</v>
      </c>
      <c r="U24" s="81" t="s">
        <v>158</v>
      </c>
    </row>
    <row r="25" spans="1:21" x14ac:dyDescent="0.3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N25" s="84" t="s">
        <v>126</v>
      </c>
      <c r="O25" s="83"/>
      <c r="T25" s="81">
        <v>14620</v>
      </c>
      <c r="U25" s="81" t="s">
        <v>159</v>
      </c>
    </row>
    <row r="26" spans="1:21" x14ac:dyDescent="0.3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N26" s="85" t="s">
        <v>127</v>
      </c>
      <c r="O26" s="83"/>
      <c r="T26" s="81">
        <v>14700</v>
      </c>
      <c r="U26" s="81" t="s">
        <v>160</v>
      </c>
    </row>
    <row r="27" spans="1:21" x14ac:dyDescent="0.3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 t="s">
        <v>860</v>
      </c>
      <c r="N27" s="89" t="s">
        <v>862</v>
      </c>
      <c r="O27" s="83"/>
      <c r="T27" s="81">
        <v>14910</v>
      </c>
      <c r="U27" s="81" t="s">
        <v>161</v>
      </c>
    </row>
    <row r="28" spans="1:21" x14ac:dyDescent="0.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N28" s="85" t="s">
        <v>128</v>
      </c>
      <c r="O28" s="83"/>
      <c r="T28" s="81">
        <v>14920</v>
      </c>
      <c r="U28" s="81" t="s">
        <v>162</v>
      </c>
    </row>
    <row r="29" spans="1:21" x14ac:dyDescent="0.3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N29" s="84" t="s">
        <v>129</v>
      </c>
      <c r="O29" s="83"/>
      <c r="T29" s="81">
        <v>15000</v>
      </c>
      <c r="U29" s="81" t="s">
        <v>163</v>
      </c>
    </row>
    <row r="30" spans="1:21" x14ac:dyDescent="0.3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T30" s="81">
        <v>16100</v>
      </c>
      <c r="U30" s="81" t="s">
        <v>164</v>
      </c>
    </row>
    <row r="31" spans="1:21" x14ac:dyDescent="0.3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T31" s="81">
        <v>16200</v>
      </c>
      <c r="U31" s="81" t="s">
        <v>165</v>
      </c>
    </row>
    <row r="32" spans="1:21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T32" s="81">
        <v>16300</v>
      </c>
      <c r="U32" s="81" t="s">
        <v>166</v>
      </c>
    </row>
    <row r="33" spans="1:21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T33" s="81">
        <v>16400</v>
      </c>
      <c r="U33" s="81" t="s">
        <v>167</v>
      </c>
    </row>
    <row r="34" spans="1:21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T34" s="81">
        <v>17000</v>
      </c>
      <c r="U34" s="81" t="s">
        <v>168</v>
      </c>
    </row>
    <row r="35" spans="1:21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T35" s="81">
        <v>21000</v>
      </c>
      <c r="U35" s="81" t="s">
        <v>169</v>
      </c>
    </row>
    <row r="36" spans="1:21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T36" s="81">
        <v>22000</v>
      </c>
      <c r="U36" s="81" t="s">
        <v>170</v>
      </c>
    </row>
    <row r="37" spans="1:21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T37" s="81">
        <v>23000</v>
      </c>
      <c r="U37" s="81" t="s">
        <v>171</v>
      </c>
    </row>
    <row r="38" spans="1:21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T38" s="81">
        <v>24000</v>
      </c>
      <c r="U38" s="81" t="s">
        <v>172</v>
      </c>
    </row>
    <row r="39" spans="1:21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T39" s="81">
        <v>31100</v>
      </c>
      <c r="U39" s="81" t="s">
        <v>173</v>
      </c>
    </row>
    <row r="40" spans="1:21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T40" s="81">
        <v>31200</v>
      </c>
      <c r="U40" s="81" t="s">
        <v>174</v>
      </c>
    </row>
    <row r="41" spans="1:2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T41" s="81">
        <v>32100</v>
      </c>
      <c r="U41" s="81" t="s">
        <v>175</v>
      </c>
    </row>
    <row r="42" spans="1:2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T42" s="81">
        <v>32200</v>
      </c>
      <c r="U42" s="81" t="s">
        <v>176</v>
      </c>
    </row>
    <row r="43" spans="1:21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T43" s="81">
        <v>71000</v>
      </c>
      <c r="U43" s="81" t="s">
        <v>177</v>
      </c>
    </row>
    <row r="44" spans="1:21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T44" s="81">
        <v>72100</v>
      </c>
      <c r="U44" s="81" t="s">
        <v>178</v>
      </c>
    </row>
    <row r="45" spans="1:21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T45" s="81">
        <v>72900</v>
      </c>
      <c r="U45" s="81" t="s">
        <v>179</v>
      </c>
    </row>
    <row r="46" spans="1:21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T46" s="81">
        <v>81100</v>
      </c>
      <c r="U46" s="81" t="s">
        <v>180</v>
      </c>
    </row>
    <row r="47" spans="1:21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T47" s="81">
        <v>81200</v>
      </c>
      <c r="U47" s="81" t="s">
        <v>181</v>
      </c>
    </row>
    <row r="48" spans="1:21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T48" s="81">
        <v>89100</v>
      </c>
      <c r="U48" s="81" t="s">
        <v>182</v>
      </c>
    </row>
    <row r="49" spans="1:21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T49" s="81">
        <v>89200</v>
      </c>
      <c r="U49" s="81" t="s">
        <v>183</v>
      </c>
    </row>
    <row r="50" spans="1:21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T50" s="81">
        <v>89300</v>
      </c>
      <c r="U50" s="81" t="s">
        <v>184</v>
      </c>
    </row>
    <row r="51" spans="1:21" x14ac:dyDescent="0.3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T51" s="81">
        <v>89900</v>
      </c>
      <c r="U51" s="81" t="s">
        <v>185</v>
      </c>
    </row>
    <row r="52" spans="1:21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T52" s="81">
        <v>99000</v>
      </c>
      <c r="U52" s="81" t="s">
        <v>186</v>
      </c>
    </row>
    <row r="53" spans="1:21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T53" s="81">
        <v>101110</v>
      </c>
      <c r="U53" s="81" t="s">
        <v>187</v>
      </c>
    </row>
    <row r="54" spans="1:21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T54" s="81">
        <v>101190</v>
      </c>
      <c r="U54" s="81" t="s">
        <v>188</v>
      </c>
    </row>
    <row r="55" spans="1:21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T55" s="81">
        <v>101200</v>
      </c>
      <c r="U55" s="81" t="s">
        <v>189</v>
      </c>
    </row>
    <row r="56" spans="1:21" x14ac:dyDescent="0.3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T56" s="81">
        <v>101300</v>
      </c>
      <c r="U56" s="81" t="s">
        <v>190</v>
      </c>
    </row>
    <row r="57" spans="1:21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T57" s="81">
        <v>102010</v>
      </c>
      <c r="U57" s="81" t="s">
        <v>191</v>
      </c>
    </row>
    <row r="58" spans="1:21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T58" s="81">
        <v>102020</v>
      </c>
      <c r="U58" s="81" t="s">
        <v>192</v>
      </c>
    </row>
    <row r="59" spans="1:21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T59" s="81">
        <v>103100</v>
      </c>
      <c r="U59" s="81" t="s">
        <v>193</v>
      </c>
    </row>
    <row r="60" spans="1:21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T60" s="81">
        <v>103200</v>
      </c>
      <c r="U60" s="81" t="s">
        <v>194</v>
      </c>
    </row>
    <row r="61" spans="1:21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T61" s="81">
        <v>103900</v>
      </c>
      <c r="U61" s="81" t="s">
        <v>195</v>
      </c>
    </row>
    <row r="62" spans="1:21" x14ac:dyDescent="0.3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T62" s="81">
        <v>104100</v>
      </c>
      <c r="U62" s="81" t="s">
        <v>196</v>
      </c>
    </row>
    <row r="63" spans="1:21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T63" s="81">
        <v>104200</v>
      </c>
      <c r="U63" s="81" t="s">
        <v>197</v>
      </c>
    </row>
    <row r="64" spans="1:21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T64" s="81">
        <v>105100</v>
      </c>
      <c r="U64" s="81" t="s">
        <v>198</v>
      </c>
    </row>
    <row r="65" spans="1:2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T65" s="81">
        <v>105200</v>
      </c>
      <c r="U65" s="81" t="s">
        <v>199</v>
      </c>
    </row>
    <row r="66" spans="1:21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T66" s="81">
        <v>106100</v>
      </c>
      <c r="U66" s="81" t="s">
        <v>200</v>
      </c>
    </row>
    <row r="67" spans="1:21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T67" s="81">
        <v>106200</v>
      </c>
      <c r="U67" s="81" t="s">
        <v>201</v>
      </c>
    </row>
    <row r="68" spans="1:21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T68" s="81">
        <v>107110</v>
      </c>
      <c r="U68" s="81" t="s">
        <v>202</v>
      </c>
    </row>
    <row r="69" spans="1:21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T69" s="81">
        <v>107120</v>
      </c>
      <c r="U69" s="81" t="s">
        <v>203</v>
      </c>
    </row>
    <row r="70" spans="1:2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T70" s="81">
        <v>107200</v>
      </c>
      <c r="U70" s="81" t="s">
        <v>204</v>
      </c>
    </row>
    <row r="71" spans="1:21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T71" s="81">
        <v>107300</v>
      </c>
      <c r="U71" s="81" t="s">
        <v>205</v>
      </c>
    </row>
    <row r="72" spans="1:21" x14ac:dyDescent="0.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T72" s="81">
        <v>108100</v>
      </c>
      <c r="U72" s="81" t="s">
        <v>206</v>
      </c>
    </row>
    <row r="73" spans="1:21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T73" s="81">
        <v>108200</v>
      </c>
      <c r="U73" s="81" t="s">
        <v>207</v>
      </c>
    </row>
    <row r="74" spans="1:2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T74" s="81">
        <v>108300</v>
      </c>
      <c r="U74" s="81" t="s">
        <v>208</v>
      </c>
    </row>
    <row r="75" spans="1:21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T75" s="81">
        <v>108400</v>
      </c>
      <c r="U75" s="81" t="s">
        <v>209</v>
      </c>
    </row>
    <row r="76" spans="1:21" x14ac:dyDescent="0.3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T76" s="81">
        <v>108500</v>
      </c>
      <c r="U76" s="81" t="s">
        <v>210</v>
      </c>
    </row>
    <row r="77" spans="1:21" x14ac:dyDescent="0.3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T77" s="81">
        <v>108600</v>
      </c>
      <c r="U77" s="81" t="s">
        <v>211</v>
      </c>
    </row>
    <row r="78" spans="1:21" x14ac:dyDescent="0.3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T78" s="81">
        <v>108900</v>
      </c>
      <c r="U78" s="81" t="s">
        <v>212</v>
      </c>
    </row>
    <row r="79" spans="1:21" x14ac:dyDescent="0.3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T79" s="81">
        <v>109100</v>
      </c>
      <c r="U79" s="81" t="s">
        <v>213</v>
      </c>
    </row>
    <row r="80" spans="1:21" x14ac:dyDescent="0.3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T80" s="81">
        <v>109200</v>
      </c>
      <c r="U80" s="81" t="s">
        <v>214</v>
      </c>
    </row>
    <row r="81" spans="1:21" x14ac:dyDescent="0.3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T81" s="81">
        <v>110100</v>
      </c>
      <c r="U81" s="81" t="s">
        <v>215</v>
      </c>
    </row>
    <row r="82" spans="1:21" x14ac:dyDescent="0.3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T82" s="81">
        <v>110200</v>
      </c>
      <c r="U82" s="81" t="s">
        <v>216</v>
      </c>
    </row>
    <row r="83" spans="1:21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T83" s="81">
        <v>110300</v>
      </c>
      <c r="U83" s="81" t="s">
        <v>217</v>
      </c>
    </row>
    <row r="84" spans="1:21" x14ac:dyDescent="0.3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T84" s="81">
        <v>110400</v>
      </c>
      <c r="U84" s="81" t="s">
        <v>218</v>
      </c>
    </row>
    <row r="85" spans="1:21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T85" s="81">
        <v>110500</v>
      </c>
      <c r="U85" s="81" t="s">
        <v>219</v>
      </c>
    </row>
    <row r="86" spans="1:21" x14ac:dyDescent="0.3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T86" s="81">
        <v>110600</v>
      </c>
      <c r="U86" s="81" t="s">
        <v>220</v>
      </c>
    </row>
    <row r="87" spans="1:21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T87" s="81">
        <v>110700</v>
      </c>
      <c r="U87" s="81" t="s">
        <v>221</v>
      </c>
    </row>
    <row r="88" spans="1:21" x14ac:dyDescent="0.3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T88" s="81">
        <v>120000</v>
      </c>
      <c r="U88" s="81" t="s">
        <v>222</v>
      </c>
    </row>
    <row r="89" spans="1:21" x14ac:dyDescent="0.3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T89" s="81">
        <v>131000</v>
      </c>
      <c r="U89" s="81" t="s">
        <v>223</v>
      </c>
    </row>
    <row r="90" spans="1:21" x14ac:dyDescent="0.3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T90" s="81">
        <v>132000</v>
      </c>
      <c r="U90" s="81" t="s">
        <v>224</v>
      </c>
    </row>
    <row r="91" spans="1:21" x14ac:dyDescent="0.3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T91" s="81">
        <v>133000</v>
      </c>
      <c r="U91" s="81" t="s">
        <v>225</v>
      </c>
    </row>
    <row r="92" spans="1:21" x14ac:dyDescent="0.3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T92" s="81">
        <v>139100</v>
      </c>
      <c r="U92" s="81" t="s">
        <v>226</v>
      </c>
    </row>
    <row r="93" spans="1:21" x14ac:dyDescent="0.3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T93" s="81">
        <v>139210</v>
      </c>
      <c r="U93" s="81" t="s">
        <v>227</v>
      </c>
    </row>
    <row r="94" spans="1:21" x14ac:dyDescent="0.3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T94" s="81">
        <v>139220</v>
      </c>
      <c r="U94" s="81" t="s">
        <v>228</v>
      </c>
    </row>
    <row r="95" spans="1:21" x14ac:dyDescent="0.3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T95" s="81">
        <v>139300</v>
      </c>
      <c r="U95" s="81" t="s">
        <v>229</v>
      </c>
    </row>
    <row r="96" spans="1:21" x14ac:dyDescent="0.3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T96" s="81">
        <v>139400</v>
      </c>
      <c r="U96" s="81" t="s">
        <v>230</v>
      </c>
    </row>
    <row r="97" spans="1:21" x14ac:dyDescent="0.3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T97" s="81">
        <v>139500</v>
      </c>
      <c r="U97" s="81" t="s">
        <v>231</v>
      </c>
    </row>
    <row r="98" spans="1:21" x14ac:dyDescent="0.3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T98" s="81">
        <v>139600</v>
      </c>
      <c r="U98" s="81" t="s">
        <v>232</v>
      </c>
    </row>
    <row r="99" spans="1:21" x14ac:dyDescent="0.3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T99" s="81">
        <v>139900</v>
      </c>
      <c r="U99" s="81" t="s">
        <v>233</v>
      </c>
    </row>
    <row r="100" spans="1:21" x14ac:dyDescent="0.3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T100" s="81">
        <v>141100</v>
      </c>
      <c r="U100" s="81" t="s">
        <v>234</v>
      </c>
    </row>
    <row r="101" spans="1:21" x14ac:dyDescent="0.3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T101" s="81">
        <v>141200</v>
      </c>
      <c r="U101" s="81" t="s">
        <v>235</v>
      </c>
    </row>
    <row r="102" spans="1:21" x14ac:dyDescent="0.3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T102" s="81">
        <v>141300</v>
      </c>
      <c r="U102" s="81" t="s">
        <v>236</v>
      </c>
    </row>
    <row r="103" spans="1:21" x14ac:dyDescent="0.3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T103" s="81">
        <v>141400</v>
      </c>
      <c r="U103" s="81" t="s">
        <v>237</v>
      </c>
    </row>
    <row r="104" spans="1:21" x14ac:dyDescent="0.3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T104" s="81">
        <v>141900</v>
      </c>
      <c r="U104" s="81" t="s">
        <v>238</v>
      </c>
    </row>
    <row r="105" spans="1:21" x14ac:dyDescent="0.3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T105" s="81">
        <v>142000</v>
      </c>
      <c r="U105" s="81" t="s">
        <v>239</v>
      </c>
    </row>
    <row r="106" spans="1:21" x14ac:dyDescent="0.3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T106" s="81">
        <v>143100</v>
      </c>
      <c r="U106" s="81" t="s">
        <v>240</v>
      </c>
    </row>
    <row r="107" spans="1:21" x14ac:dyDescent="0.3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T107" s="81">
        <v>143900</v>
      </c>
      <c r="U107" s="81" t="s">
        <v>241</v>
      </c>
    </row>
    <row r="108" spans="1:21" x14ac:dyDescent="0.3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T108" s="81">
        <v>151100</v>
      </c>
      <c r="U108" s="81" t="s">
        <v>242</v>
      </c>
    </row>
    <row r="109" spans="1:21" x14ac:dyDescent="0.3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T109" s="81">
        <v>151200</v>
      </c>
      <c r="U109" s="81" t="s">
        <v>243</v>
      </c>
    </row>
    <row r="110" spans="1:21" x14ac:dyDescent="0.3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T110" s="81">
        <v>152000</v>
      </c>
      <c r="U110" s="81" t="s">
        <v>244</v>
      </c>
    </row>
    <row r="111" spans="1:21" x14ac:dyDescent="0.3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T111" s="81">
        <v>161000</v>
      </c>
      <c r="U111" s="81" t="s">
        <v>245</v>
      </c>
    </row>
    <row r="112" spans="1:21" x14ac:dyDescent="0.3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T112" s="81">
        <v>162100</v>
      </c>
      <c r="U112" s="81" t="s">
        <v>246</v>
      </c>
    </row>
    <row r="113" spans="1:21" x14ac:dyDescent="0.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T113" s="81">
        <v>162200</v>
      </c>
      <c r="U113" s="81" t="s">
        <v>247</v>
      </c>
    </row>
    <row r="114" spans="1:21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T114" s="81">
        <v>162300</v>
      </c>
      <c r="U114" s="81" t="s">
        <v>248</v>
      </c>
    </row>
    <row r="115" spans="1:21" x14ac:dyDescent="0.3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T115" s="81">
        <v>162400</v>
      </c>
      <c r="U115" s="81" t="s">
        <v>249</v>
      </c>
    </row>
    <row r="116" spans="1:21" x14ac:dyDescent="0.3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T116" s="81">
        <v>162900</v>
      </c>
      <c r="U116" s="81" t="s">
        <v>250</v>
      </c>
    </row>
    <row r="117" spans="1:21" x14ac:dyDescent="0.3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T117" s="81">
        <v>171100</v>
      </c>
      <c r="U117" s="81" t="s">
        <v>251</v>
      </c>
    </row>
    <row r="118" spans="1:21" x14ac:dyDescent="0.3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T118" s="81">
        <v>171200</v>
      </c>
      <c r="U118" s="81" t="s">
        <v>252</v>
      </c>
    </row>
    <row r="119" spans="1:21" x14ac:dyDescent="0.3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T119" s="81">
        <v>172100</v>
      </c>
      <c r="U119" s="81" t="s">
        <v>253</v>
      </c>
    </row>
    <row r="120" spans="1:21" x14ac:dyDescent="0.3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T120" s="81">
        <v>172200</v>
      </c>
      <c r="U120" s="81" t="s">
        <v>254</v>
      </c>
    </row>
    <row r="121" spans="1:21" x14ac:dyDescent="0.3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T121" s="81">
        <v>172300</v>
      </c>
      <c r="U121" s="81" t="s">
        <v>255</v>
      </c>
    </row>
    <row r="122" spans="1:21" x14ac:dyDescent="0.3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T122" s="81">
        <v>172400</v>
      </c>
      <c r="U122" s="81" t="s">
        <v>256</v>
      </c>
    </row>
    <row r="123" spans="1:21" x14ac:dyDescent="0.3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T123" s="81">
        <v>172900</v>
      </c>
      <c r="U123" s="81" t="s">
        <v>257</v>
      </c>
    </row>
    <row r="124" spans="1:21" x14ac:dyDescent="0.3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T124" s="81">
        <v>181100</v>
      </c>
      <c r="U124" s="81" t="s">
        <v>258</v>
      </c>
    </row>
    <row r="125" spans="1:21" x14ac:dyDescent="0.3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T125" s="81">
        <v>181200</v>
      </c>
      <c r="U125" s="81" t="s">
        <v>259</v>
      </c>
    </row>
    <row r="126" spans="1:21" x14ac:dyDescent="0.3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T126" s="81">
        <v>181300</v>
      </c>
      <c r="U126" s="81" t="s">
        <v>260</v>
      </c>
    </row>
    <row r="127" spans="1:21" x14ac:dyDescent="0.3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T127" s="81">
        <v>181400</v>
      </c>
      <c r="U127" s="81" t="s">
        <v>261</v>
      </c>
    </row>
    <row r="128" spans="1:21" x14ac:dyDescent="0.3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T128" s="81">
        <v>182000</v>
      </c>
      <c r="U128" s="81" t="s">
        <v>262</v>
      </c>
    </row>
    <row r="129" spans="1:21" x14ac:dyDescent="0.3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T129" s="81">
        <v>201100</v>
      </c>
      <c r="U129" s="81" t="s">
        <v>263</v>
      </c>
    </row>
    <row r="130" spans="1:21" x14ac:dyDescent="0.3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T130" s="81">
        <v>201200</v>
      </c>
      <c r="U130" s="81" t="s">
        <v>264</v>
      </c>
    </row>
    <row r="131" spans="1:21" x14ac:dyDescent="0.3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T131" s="81">
        <v>201300</v>
      </c>
      <c r="U131" s="81" t="s">
        <v>265</v>
      </c>
    </row>
    <row r="132" spans="1:21" x14ac:dyDescent="0.3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T132" s="81">
        <v>201400</v>
      </c>
      <c r="U132" s="81" t="s">
        <v>266</v>
      </c>
    </row>
    <row r="133" spans="1:21" x14ac:dyDescent="0.3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T133" s="81">
        <v>201500</v>
      </c>
      <c r="U133" s="81" t="s">
        <v>267</v>
      </c>
    </row>
    <row r="134" spans="1:21" x14ac:dyDescent="0.3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T134" s="81">
        <v>201600</v>
      </c>
      <c r="U134" s="81" t="s">
        <v>268</v>
      </c>
    </row>
    <row r="135" spans="1:21" x14ac:dyDescent="0.3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T135" s="81">
        <v>201700</v>
      </c>
      <c r="U135" s="81" t="s">
        <v>269</v>
      </c>
    </row>
    <row r="136" spans="1:21" x14ac:dyDescent="0.3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T136" s="81">
        <v>202000</v>
      </c>
      <c r="U136" s="81" t="s">
        <v>270</v>
      </c>
    </row>
    <row r="137" spans="1:21" x14ac:dyDescent="0.3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T137" s="81">
        <v>203000</v>
      </c>
      <c r="U137" s="81" t="s">
        <v>271</v>
      </c>
    </row>
    <row r="138" spans="1:21" x14ac:dyDescent="0.3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T138" s="81">
        <v>204100</v>
      </c>
      <c r="U138" s="81" t="s">
        <v>272</v>
      </c>
    </row>
    <row r="139" spans="1:21" x14ac:dyDescent="0.3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T139" s="81">
        <v>204200</v>
      </c>
      <c r="U139" s="81" t="s">
        <v>273</v>
      </c>
    </row>
    <row r="140" spans="1:21" x14ac:dyDescent="0.3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T140" s="81">
        <v>205100</v>
      </c>
      <c r="U140" s="81" t="s">
        <v>274</v>
      </c>
    </row>
    <row r="141" spans="1:21" x14ac:dyDescent="0.3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T141" s="81">
        <v>205200</v>
      </c>
      <c r="U141" s="81" t="s">
        <v>275</v>
      </c>
    </row>
    <row r="142" spans="1:21" x14ac:dyDescent="0.3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T142" s="81">
        <v>205300</v>
      </c>
      <c r="U142" s="81" t="s">
        <v>276</v>
      </c>
    </row>
    <row r="143" spans="1:21" x14ac:dyDescent="0.3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T143" s="81">
        <v>205900</v>
      </c>
      <c r="U143" s="81" t="s">
        <v>277</v>
      </c>
    </row>
    <row r="144" spans="1:21" x14ac:dyDescent="0.3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T144" s="81">
        <v>206000</v>
      </c>
      <c r="U144" s="81" t="s">
        <v>278</v>
      </c>
    </row>
    <row r="145" spans="1:21" x14ac:dyDescent="0.3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T145" s="81">
        <v>211000</v>
      </c>
      <c r="U145" s="81" t="s">
        <v>279</v>
      </c>
    </row>
    <row r="146" spans="1:21" x14ac:dyDescent="0.3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T146" s="81">
        <v>212000</v>
      </c>
      <c r="U146" s="81" t="s">
        <v>280</v>
      </c>
    </row>
    <row r="147" spans="1:21" x14ac:dyDescent="0.3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T147" s="81">
        <v>221100</v>
      </c>
      <c r="U147" s="81" t="s">
        <v>281</v>
      </c>
    </row>
    <row r="148" spans="1:21" x14ac:dyDescent="0.3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T148" s="81">
        <v>221900</v>
      </c>
      <c r="U148" s="81" t="s">
        <v>282</v>
      </c>
    </row>
    <row r="149" spans="1:21" x14ac:dyDescent="0.3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T149" s="81">
        <v>222100</v>
      </c>
      <c r="U149" s="81" t="s">
        <v>283</v>
      </c>
    </row>
    <row r="150" spans="1:21" x14ac:dyDescent="0.3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T150" s="81">
        <v>222200</v>
      </c>
      <c r="U150" s="81" t="s">
        <v>284</v>
      </c>
    </row>
    <row r="151" spans="1:21" x14ac:dyDescent="0.3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T151" s="81">
        <v>222300</v>
      </c>
      <c r="U151" s="81" t="s">
        <v>285</v>
      </c>
    </row>
    <row r="152" spans="1:21" x14ac:dyDescent="0.3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T152" s="81">
        <v>222900</v>
      </c>
      <c r="U152" s="81" t="s">
        <v>286</v>
      </c>
    </row>
    <row r="153" spans="1:21" x14ac:dyDescent="0.3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T153" s="81">
        <v>231100</v>
      </c>
      <c r="U153" s="81" t="s">
        <v>287</v>
      </c>
    </row>
    <row r="154" spans="1:21" x14ac:dyDescent="0.3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T154" s="81">
        <v>231200</v>
      </c>
      <c r="U154" s="81" t="s">
        <v>288</v>
      </c>
    </row>
    <row r="155" spans="1:21" x14ac:dyDescent="0.3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T155" s="81">
        <v>231300</v>
      </c>
      <c r="U155" s="81" t="s">
        <v>289</v>
      </c>
    </row>
    <row r="156" spans="1:21" x14ac:dyDescent="0.3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T156" s="81">
        <v>231400</v>
      </c>
      <c r="U156" s="81" t="s">
        <v>290</v>
      </c>
    </row>
    <row r="157" spans="1:21" x14ac:dyDescent="0.3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T157" s="81">
        <v>231900</v>
      </c>
      <c r="U157" s="81" t="s">
        <v>291</v>
      </c>
    </row>
    <row r="158" spans="1:21" x14ac:dyDescent="0.3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T158" s="81">
        <v>232000</v>
      </c>
      <c r="U158" s="81" t="s">
        <v>292</v>
      </c>
    </row>
    <row r="159" spans="1:21" x14ac:dyDescent="0.3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T159" s="81">
        <v>233100</v>
      </c>
      <c r="U159" s="81" t="s">
        <v>293</v>
      </c>
    </row>
    <row r="160" spans="1:21" x14ac:dyDescent="0.3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T160" s="81">
        <v>233200</v>
      </c>
      <c r="U160" s="81" t="s">
        <v>294</v>
      </c>
    </row>
    <row r="161" spans="1:21" x14ac:dyDescent="0.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T161" s="81">
        <v>234100</v>
      </c>
      <c r="U161" s="81" t="s">
        <v>295</v>
      </c>
    </row>
    <row r="162" spans="1:21" x14ac:dyDescent="0.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T162" s="81">
        <v>234200</v>
      </c>
      <c r="U162" s="81" t="s">
        <v>296</v>
      </c>
    </row>
    <row r="163" spans="1:21" x14ac:dyDescent="0.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T163" s="81">
        <v>234300</v>
      </c>
      <c r="U163" s="81" t="s">
        <v>297</v>
      </c>
    </row>
    <row r="164" spans="1:21" x14ac:dyDescent="0.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T164" s="81">
        <v>234400</v>
      </c>
      <c r="U164" s="81" t="s">
        <v>298</v>
      </c>
    </row>
    <row r="165" spans="1:21" x14ac:dyDescent="0.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T165" s="81">
        <v>234900</v>
      </c>
      <c r="U165" s="81" t="s">
        <v>299</v>
      </c>
    </row>
    <row r="166" spans="1:21" x14ac:dyDescent="0.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T166" s="81">
        <v>235100</v>
      </c>
      <c r="U166" s="81" t="s">
        <v>300</v>
      </c>
    </row>
    <row r="167" spans="1:21" x14ac:dyDescent="0.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T167" s="81">
        <v>235200</v>
      </c>
      <c r="U167" s="81" t="s">
        <v>301</v>
      </c>
    </row>
    <row r="168" spans="1:21" x14ac:dyDescent="0.3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T168" s="81">
        <v>236100</v>
      </c>
      <c r="U168" s="81" t="s">
        <v>302</v>
      </c>
    </row>
    <row r="169" spans="1:21" x14ac:dyDescent="0.3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T169" s="81">
        <v>236200</v>
      </c>
      <c r="U169" s="81" t="s">
        <v>303</v>
      </c>
    </row>
    <row r="170" spans="1:21" x14ac:dyDescent="0.3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T170" s="81">
        <v>236300</v>
      </c>
      <c r="U170" s="81" t="s">
        <v>304</v>
      </c>
    </row>
    <row r="171" spans="1:21" x14ac:dyDescent="0.3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T171" s="81">
        <v>236400</v>
      </c>
      <c r="U171" s="81" t="s">
        <v>305</v>
      </c>
    </row>
    <row r="172" spans="1:21" x14ac:dyDescent="0.3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T172" s="81">
        <v>236500</v>
      </c>
      <c r="U172" s="81" t="s">
        <v>306</v>
      </c>
    </row>
    <row r="173" spans="1:21" x14ac:dyDescent="0.3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T173" s="81">
        <v>236900</v>
      </c>
      <c r="U173" s="81" t="s">
        <v>307</v>
      </c>
    </row>
    <row r="174" spans="1:21" x14ac:dyDescent="0.3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T174" s="81">
        <v>237000</v>
      </c>
      <c r="U174" s="81" t="s">
        <v>308</v>
      </c>
    </row>
    <row r="175" spans="1:21" x14ac:dyDescent="0.3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T175" s="81">
        <v>239100</v>
      </c>
      <c r="U175" s="81" t="s">
        <v>309</v>
      </c>
    </row>
    <row r="176" spans="1:21" x14ac:dyDescent="0.3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T176" s="81">
        <v>239910</v>
      </c>
      <c r="U176" s="81" t="s">
        <v>310</v>
      </c>
    </row>
    <row r="177" spans="1:21" x14ac:dyDescent="0.3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T177" s="81">
        <v>239990</v>
      </c>
      <c r="U177" s="81" t="s">
        <v>311</v>
      </c>
    </row>
    <row r="178" spans="1:21" x14ac:dyDescent="0.3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T178" s="81">
        <v>241000</v>
      </c>
      <c r="U178" s="81" t="s">
        <v>312</v>
      </c>
    </row>
    <row r="179" spans="1:21" x14ac:dyDescent="0.3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T179" s="81">
        <v>242000</v>
      </c>
      <c r="U179" s="81" t="s">
        <v>313</v>
      </c>
    </row>
    <row r="180" spans="1:21" x14ac:dyDescent="0.3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T180" s="81">
        <v>243100</v>
      </c>
      <c r="U180" s="81" t="s">
        <v>314</v>
      </c>
    </row>
    <row r="181" spans="1:21" x14ac:dyDescent="0.3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T181" s="81">
        <v>243200</v>
      </c>
      <c r="U181" s="81" t="s">
        <v>315</v>
      </c>
    </row>
    <row r="182" spans="1:21" x14ac:dyDescent="0.3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T182" s="81">
        <v>243300</v>
      </c>
      <c r="U182" s="81" t="s">
        <v>316</v>
      </c>
    </row>
    <row r="183" spans="1:21" x14ac:dyDescent="0.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T183" s="81">
        <v>243400</v>
      </c>
      <c r="U183" s="81" t="s">
        <v>317</v>
      </c>
    </row>
    <row r="184" spans="1:21" x14ac:dyDescent="0.3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T184" s="81">
        <v>244100</v>
      </c>
      <c r="U184" s="81" t="s">
        <v>318</v>
      </c>
    </row>
    <row r="185" spans="1:21" x14ac:dyDescent="0.3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T185" s="81">
        <v>244200</v>
      </c>
      <c r="U185" s="81" t="s">
        <v>319</v>
      </c>
    </row>
    <row r="186" spans="1:21" x14ac:dyDescent="0.3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T186" s="81">
        <v>244300</v>
      </c>
      <c r="U186" s="81" t="s">
        <v>320</v>
      </c>
    </row>
    <row r="187" spans="1:21" x14ac:dyDescent="0.3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T187" s="81">
        <v>244400</v>
      </c>
      <c r="U187" s="81" t="s">
        <v>321</v>
      </c>
    </row>
    <row r="188" spans="1:21" x14ac:dyDescent="0.3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T188" s="81">
        <v>244500</v>
      </c>
      <c r="U188" s="81" t="s">
        <v>322</v>
      </c>
    </row>
    <row r="189" spans="1:21" x14ac:dyDescent="0.3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T189" s="81">
        <v>244600</v>
      </c>
      <c r="U189" s="81" t="s">
        <v>323</v>
      </c>
    </row>
    <row r="190" spans="1:21" x14ac:dyDescent="0.3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T190" s="81">
        <v>245100</v>
      </c>
      <c r="U190" s="81" t="s">
        <v>324</v>
      </c>
    </row>
    <row r="191" spans="1:21" x14ac:dyDescent="0.3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T191" s="81">
        <v>245200</v>
      </c>
      <c r="U191" s="81" t="s">
        <v>325</v>
      </c>
    </row>
    <row r="192" spans="1:21" x14ac:dyDescent="0.3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T192" s="81">
        <v>245300</v>
      </c>
      <c r="U192" s="81" t="s">
        <v>326</v>
      </c>
    </row>
    <row r="193" spans="1:21" x14ac:dyDescent="0.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T193" s="81">
        <v>245400</v>
      </c>
      <c r="U193" s="81" t="s">
        <v>327</v>
      </c>
    </row>
    <row r="194" spans="1:21" x14ac:dyDescent="0.3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T194" s="81">
        <v>251100</v>
      </c>
      <c r="U194" s="81" t="s">
        <v>328</v>
      </c>
    </row>
    <row r="195" spans="1:21" x14ac:dyDescent="0.3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T195" s="81">
        <v>251200</v>
      </c>
      <c r="U195" s="81" t="s">
        <v>329</v>
      </c>
    </row>
    <row r="196" spans="1:21" x14ac:dyDescent="0.3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T196" s="81">
        <v>252100</v>
      </c>
      <c r="U196" s="81" t="s">
        <v>330</v>
      </c>
    </row>
    <row r="197" spans="1:21" x14ac:dyDescent="0.3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T197" s="81">
        <v>252900</v>
      </c>
      <c r="U197" s="81" t="s">
        <v>331</v>
      </c>
    </row>
    <row r="198" spans="1:21" x14ac:dyDescent="0.3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T198" s="81">
        <v>253000</v>
      </c>
      <c r="U198" s="81" t="s">
        <v>332</v>
      </c>
    </row>
    <row r="199" spans="1:21" x14ac:dyDescent="0.3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T199" s="81">
        <v>254000</v>
      </c>
      <c r="U199" s="81" t="s">
        <v>333</v>
      </c>
    </row>
    <row r="200" spans="1:21" x14ac:dyDescent="0.3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T200" s="81">
        <v>255000</v>
      </c>
      <c r="U200" s="81" t="s">
        <v>334</v>
      </c>
    </row>
    <row r="201" spans="1:21" x14ac:dyDescent="0.3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T201" s="81">
        <v>256100</v>
      </c>
      <c r="U201" s="81" t="s">
        <v>335</v>
      </c>
    </row>
    <row r="202" spans="1:21" x14ac:dyDescent="0.3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T202" s="81">
        <v>256200</v>
      </c>
      <c r="U202" s="81" t="s">
        <v>336</v>
      </c>
    </row>
    <row r="203" spans="1:21" x14ac:dyDescent="0.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T203" s="81">
        <v>257100</v>
      </c>
      <c r="U203" s="81" t="s">
        <v>337</v>
      </c>
    </row>
    <row r="204" spans="1:21" x14ac:dyDescent="0.3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T204" s="81">
        <v>257200</v>
      </c>
      <c r="U204" s="81" t="s">
        <v>338</v>
      </c>
    </row>
    <row r="205" spans="1:21" x14ac:dyDescent="0.3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T205" s="81">
        <v>257300</v>
      </c>
      <c r="U205" s="81" t="s">
        <v>339</v>
      </c>
    </row>
    <row r="206" spans="1:21" x14ac:dyDescent="0.3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T206" s="81">
        <v>259100</v>
      </c>
      <c r="U206" s="81" t="s">
        <v>340</v>
      </c>
    </row>
    <row r="207" spans="1:21" x14ac:dyDescent="0.3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T207" s="81">
        <v>259200</v>
      </c>
      <c r="U207" s="81" t="s">
        <v>341</v>
      </c>
    </row>
    <row r="208" spans="1:21" x14ac:dyDescent="0.3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T208" s="81">
        <v>259300</v>
      </c>
      <c r="U208" s="81" t="s">
        <v>342</v>
      </c>
    </row>
    <row r="209" spans="1:21" x14ac:dyDescent="0.3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T209" s="81">
        <v>259400</v>
      </c>
      <c r="U209" s="81" t="s">
        <v>343</v>
      </c>
    </row>
    <row r="210" spans="1:21" x14ac:dyDescent="0.3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T210" s="81">
        <v>259900</v>
      </c>
      <c r="U210" s="81" t="s">
        <v>344</v>
      </c>
    </row>
    <row r="211" spans="1:21" x14ac:dyDescent="0.3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T211" s="81">
        <v>261100</v>
      </c>
      <c r="U211" s="81" t="s">
        <v>345</v>
      </c>
    </row>
    <row r="212" spans="1:21" x14ac:dyDescent="0.3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T212" s="81">
        <v>261200</v>
      </c>
      <c r="U212" s="81" t="s">
        <v>346</v>
      </c>
    </row>
    <row r="213" spans="1:21" x14ac:dyDescent="0.3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T213" s="81">
        <v>262000</v>
      </c>
      <c r="U213" s="81" t="s">
        <v>347</v>
      </c>
    </row>
    <row r="214" spans="1:21" x14ac:dyDescent="0.3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T214" s="81">
        <v>263000</v>
      </c>
      <c r="U214" s="81" t="s">
        <v>348</v>
      </c>
    </row>
    <row r="215" spans="1:21" x14ac:dyDescent="0.3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T215" s="81">
        <v>264000</v>
      </c>
      <c r="U215" s="81" t="s">
        <v>349</v>
      </c>
    </row>
    <row r="216" spans="1:21" x14ac:dyDescent="0.3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T216" s="81">
        <v>265100</v>
      </c>
      <c r="U216" s="81" t="s">
        <v>350</v>
      </c>
    </row>
    <row r="217" spans="1:21" x14ac:dyDescent="0.3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T217" s="81">
        <v>265200</v>
      </c>
      <c r="U217" s="81" t="s">
        <v>351</v>
      </c>
    </row>
    <row r="218" spans="1:21" x14ac:dyDescent="0.3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T218" s="81">
        <v>266010</v>
      </c>
      <c r="U218" s="81" t="s">
        <v>352</v>
      </c>
    </row>
    <row r="219" spans="1:21" x14ac:dyDescent="0.3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T219" s="81">
        <v>266090</v>
      </c>
      <c r="U219" s="81" t="s">
        <v>353</v>
      </c>
    </row>
    <row r="220" spans="1:21" x14ac:dyDescent="0.3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T220" s="81">
        <v>267000</v>
      </c>
      <c r="U220" s="81" t="s">
        <v>354</v>
      </c>
    </row>
    <row r="221" spans="1:21" x14ac:dyDescent="0.3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T221" s="81">
        <v>268000</v>
      </c>
      <c r="U221" s="81" t="s">
        <v>355</v>
      </c>
    </row>
    <row r="222" spans="1:21" x14ac:dyDescent="0.3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T222" s="81">
        <v>271100</v>
      </c>
      <c r="U222" s="81" t="s">
        <v>356</v>
      </c>
    </row>
    <row r="223" spans="1:21" x14ac:dyDescent="0.3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T223" s="81">
        <v>271200</v>
      </c>
      <c r="U223" s="81" t="s">
        <v>357</v>
      </c>
    </row>
    <row r="224" spans="1:21" x14ac:dyDescent="0.3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T224" s="81">
        <v>272000</v>
      </c>
      <c r="U224" s="81" t="s">
        <v>358</v>
      </c>
    </row>
    <row r="225" spans="1:21" x14ac:dyDescent="0.3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T225" s="81">
        <v>273100</v>
      </c>
      <c r="U225" s="81" t="s">
        <v>359</v>
      </c>
    </row>
    <row r="226" spans="1:21" x14ac:dyDescent="0.3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T226" s="81">
        <v>273200</v>
      </c>
      <c r="U226" s="81" t="s">
        <v>360</v>
      </c>
    </row>
    <row r="227" spans="1:21" x14ac:dyDescent="0.3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T227" s="81">
        <v>273300</v>
      </c>
      <c r="U227" s="81" t="s">
        <v>361</v>
      </c>
    </row>
    <row r="228" spans="1:21" x14ac:dyDescent="0.3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T228" s="81">
        <v>274000</v>
      </c>
      <c r="U228" s="81" t="s">
        <v>362</v>
      </c>
    </row>
    <row r="229" spans="1:21" x14ac:dyDescent="0.3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T229" s="81">
        <v>275100</v>
      </c>
      <c r="U229" s="81" t="s">
        <v>363</v>
      </c>
    </row>
    <row r="230" spans="1:21" x14ac:dyDescent="0.3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T230" s="81">
        <v>275200</v>
      </c>
      <c r="U230" s="81" t="s">
        <v>364</v>
      </c>
    </row>
    <row r="231" spans="1:21" x14ac:dyDescent="0.3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T231" s="81">
        <v>279000</v>
      </c>
      <c r="U231" s="81" t="s">
        <v>365</v>
      </c>
    </row>
    <row r="232" spans="1:21" x14ac:dyDescent="0.3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T232" s="81">
        <v>281110</v>
      </c>
      <c r="U232" s="81" t="s">
        <v>366</v>
      </c>
    </row>
    <row r="233" spans="1:21" x14ac:dyDescent="0.3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T233" s="81">
        <v>281190</v>
      </c>
      <c r="U233" s="81" t="s">
        <v>367</v>
      </c>
    </row>
    <row r="234" spans="1:21" x14ac:dyDescent="0.3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T234" s="81">
        <v>281200</v>
      </c>
      <c r="U234" s="81" t="s">
        <v>368</v>
      </c>
    </row>
    <row r="235" spans="1:21" x14ac:dyDescent="0.3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T235" s="81">
        <v>281300</v>
      </c>
      <c r="U235" s="81" t="s">
        <v>369</v>
      </c>
    </row>
    <row r="236" spans="1:21" x14ac:dyDescent="0.3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T236" s="81">
        <v>281400</v>
      </c>
      <c r="U236" s="81" t="s">
        <v>370</v>
      </c>
    </row>
    <row r="237" spans="1:21" x14ac:dyDescent="0.3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T237" s="81">
        <v>281500</v>
      </c>
      <c r="U237" s="81" t="s">
        <v>371</v>
      </c>
    </row>
    <row r="238" spans="1:21" x14ac:dyDescent="0.3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T238" s="81">
        <v>282100</v>
      </c>
      <c r="U238" s="81" t="s">
        <v>372</v>
      </c>
    </row>
    <row r="239" spans="1:21" x14ac:dyDescent="0.3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T239" s="81">
        <v>282200</v>
      </c>
      <c r="U239" s="81" t="s">
        <v>373</v>
      </c>
    </row>
    <row r="240" spans="1:21" x14ac:dyDescent="0.3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T240" s="81">
        <v>282300</v>
      </c>
      <c r="U240" s="81" t="s">
        <v>374</v>
      </c>
    </row>
    <row r="241" spans="1:21" x14ac:dyDescent="0.3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T241" s="81">
        <v>282400</v>
      </c>
      <c r="U241" s="81" t="s">
        <v>375</v>
      </c>
    </row>
    <row r="242" spans="1:21" x14ac:dyDescent="0.3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T242" s="81">
        <v>282500</v>
      </c>
      <c r="U242" s="81" t="s">
        <v>376</v>
      </c>
    </row>
    <row r="243" spans="1:21" x14ac:dyDescent="0.3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T243" s="81">
        <v>282900</v>
      </c>
      <c r="U243" s="81" t="s">
        <v>377</v>
      </c>
    </row>
    <row r="244" spans="1:21" x14ac:dyDescent="0.3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T244" s="81">
        <v>283000</v>
      </c>
      <c r="U244" s="81" t="s">
        <v>378</v>
      </c>
    </row>
    <row r="245" spans="1:21" x14ac:dyDescent="0.3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T245" s="81">
        <v>284100</v>
      </c>
      <c r="U245" s="81" t="s">
        <v>379</v>
      </c>
    </row>
    <row r="246" spans="1:21" x14ac:dyDescent="0.3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T246" s="81">
        <v>284900</v>
      </c>
      <c r="U246" s="81" t="s">
        <v>380</v>
      </c>
    </row>
    <row r="247" spans="1:21" x14ac:dyDescent="0.3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T247" s="81">
        <v>289100</v>
      </c>
      <c r="U247" s="81" t="s">
        <v>381</v>
      </c>
    </row>
    <row r="248" spans="1:21" x14ac:dyDescent="0.3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T248" s="81">
        <v>289200</v>
      </c>
      <c r="U248" s="81" t="s">
        <v>382</v>
      </c>
    </row>
    <row r="249" spans="1:21" x14ac:dyDescent="0.3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T249" s="81">
        <v>289300</v>
      </c>
      <c r="U249" s="81" t="s">
        <v>383</v>
      </c>
    </row>
    <row r="250" spans="1:21" x14ac:dyDescent="0.3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T250" s="81">
        <v>289400</v>
      </c>
      <c r="U250" s="81" t="s">
        <v>384</v>
      </c>
    </row>
    <row r="251" spans="1:21" x14ac:dyDescent="0.3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T251" s="81">
        <v>289500</v>
      </c>
      <c r="U251" s="81" t="s">
        <v>385</v>
      </c>
    </row>
    <row r="252" spans="1:21" x14ac:dyDescent="0.3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T252" s="81">
        <v>289600</v>
      </c>
      <c r="U252" s="81" t="s">
        <v>386</v>
      </c>
    </row>
    <row r="253" spans="1:21" x14ac:dyDescent="0.3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T253" s="81">
        <v>289900</v>
      </c>
      <c r="U253" s="81" t="s">
        <v>387</v>
      </c>
    </row>
    <row r="254" spans="1:21" x14ac:dyDescent="0.3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T254" s="81">
        <v>291000</v>
      </c>
      <c r="U254" s="81" t="s">
        <v>388</v>
      </c>
    </row>
    <row r="255" spans="1:21" x14ac:dyDescent="0.3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T255" s="81">
        <v>292000</v>
      </c>
      <c r="U255" s="81" t="s">
        <v>389</v>
      </c>
    </row>
    <row r="256" spans="1:21" x14ac:dyDescent="0.3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T256" s="81">
        <v>293100</v>
      </c>
      <c r="U256" s="81" t="s">
        <v>390</v>
      </c>
    </row>
    <row r="257" spans="1:21" x14ac:dyDescent="0.3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T257" s="81">
        <v>293200</v>
      </c>
      <c r="U257" s="81" t="s">
        <v>391</v>
      </c>
    </row>
    <row r="258" spans="1:21" x14ac:dyDescent="0.3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T258" s="81">
        <v>301100</v>
      </c>
      <c r="U258" s="81" t="s">
        <v>392</v>
      </c>
    </row>
    <row r="259" spans="1:21" x14ac:dyDescent="0.3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T259" s="81">
        <v>301200</v>
      </c>
      <c r="U259" s="81" t="s">
        <v>393</v>
      </c>
    </row>
    <row r="260" spans="1:21" x14ac:dyDescent="0.3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T260" s="81">
        <v>302000</v>
      </c>
      <c r="U260" s="81" t="s">
        <v>394</v>
      </c>
    </row>
    <row r="261" spans="1:21" x14ac:dyDescent="0.3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T261" s="81">
        <v>303000</v>
      </c>
      <c r="U261" s="81" t="s">
        <v>395</v>
      </c>
    </row>
    <row r="262" spans="1:21" x14ac:dyDescent="0.3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T262" s="81">
        <v>304000</v>
      </c>
      <c r="U262" s="81" t="s">
        <v>396</v>
      </c>
    </row>
    <row r="263" spans="1:21" x14ac:dyDescent="0.3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T263" s="81">
        <v>309100</v>
      </c>
      <c r="U263" s="81" t="s">
        <v>397</v>
      </c>
    </row>
    <row r="264" spans="1:21" x14ac:dyDescent="0.3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T264" s="81">
        <v>309200</v>
      </c>
      <c r="U264" s="81" t="s">
        <v>398</v>
      </c>
    </row>
    <row r="265" spans="1:21" x14ac:dyDescent="0.3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T265" s="81">
        <v>309900</v>
      </c>
      <c r="U265" s="81" t="s">
        <v>399</v>
      </c>
    </row>
    <row r="266" spans="1:21" x14ac:dyDescent="0.3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T266" s="81">
        <v>310100</v>
      </c>
      <c r="U266" s="81" t="s">
        <v>400</v>
      </c>
    </row>
    <row r="267" spans="1:21" x14ac:dyDescent="0.3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T267" s="81">
        <v>310200</v>
      </c>
      <c r="U267" s="81" t="s">
        <v>401</v>
      </c>
    </row>
    <row r="268" spans="1:21" x14ac:dyDescent="0.3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T268" s="81">
        <v>310300</v>
      </c>
      <c r="U268" s="81" t="s">
        <v>402</v>
      </c>
    </row>
    <row r="269" spans="1:21" x14ac:dyDescent="0.3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T269" s="81">
        <v>310900</v>
      </c>
      <c r="U269" s="81" t="s">
        <v>403</v>
      </c>
    </row>
    <row r="270" spans="1:21" x14ac:dyDescent="0.3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T270" s="81">
        <v>321100</v>
      </c>
      <c r="U270" s="81" t="s">
        <v>404</v>
      </c>
    </row>
    <row r="271" spans="1:21" x14ac:dyDescent="0.3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T271" s="81">
        <v>321200</v>
      </c>
      <c r="U271" s="81" t="s">
        <v>405</v>
      </c>
    </row>
    <row r="272" spans="1:21" x14ac:dyDescent="0.3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T272" s="81">
        <v>321300</v>
      </c>
      <c r="U272" s="81" t="s">
        <v>406</v>
      </c>
    </row>
    <row r="273" spans="1:21" x14ac:dyDescent="0.3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T273" s="81">
        <v>322000</v>
      </c>
      <c r="U273" s="81" t="s">
        <v>407</v>
      </c>
    </row>
    <row r="274" spans="1:21" x14ac:dyDescent="0.3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T274" s="81">
        <v>323000</v>
      </c>
      <c r="U274" s="81" t="s">
        <v>408</v>
      </c>
    </row>
    <row r="275" spans="1:21" x14ac:dyDescent="0.3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T275" s="81">
        <v>324000</v>
      </c>
      <c r="U275" s="81" t="s">
        <v>409</v>
      </c>
    </row>
    <row r="276" spans="1:21" x14ac:dyDescent="0.3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T276" s="81">
        <v>325000</v>
      </c>
      <c r="U276" s="81" t="s">
        <v>410</v>
      </c>
    </row>
    <row r="277" spans="1:21" x14ac:dyDescent="0.3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T277" s="81">
        <v>329100</v>
      </c>
      <c r="U277" s="81" t="s">
        <v>411</v>
      </c>
    </row>
    <row r="278" spans="1:21" x14ac:dyDescent="0.3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T278" s="81">
        <v>329900</v>
      </c>
      <c r="U278" s="81" t="s">
        <v>412</v>
      </c>
    </row>
    <row r="279" spans="1:21" x14ac:dyDescent="0.3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T279" s="81">
        <v>331100</v>
      </c>
      <c r="U279" s="81" t="s">
        <v>413</v>
      </c>
    </row>
    <row r="280" spans="1:21" x14ac:dyDescent="0.3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T280" s="81">
        <v>331200</v>
      </c>
      <c r="U280" s="81" t="s">
        <v>414</v>
      </c>
    </row>
    <row r="281" spans="1:21" x14ac:dyDescent="0.3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T281" s="81">
        <v>331300</v>
      </c>
      <c r="U281" s="81" t="s">
        <v>415</v>
      </c>
    </row>
    <row r="282" spans="1:21" x14ac:dyDescent="0.3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T282" s="81">
        <v>331400</v>
      </c>
      <c r="U282" s="81" t="s">
        <v>416</v>
      </c>
    </row>
    <row r="283" spans="1:21" x14ac:dyDescent="0.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T283" s="81">
        <v>331500</v>
      </c>
      <c r="U283" s="81" t="s">
        <v>417</v>
      </c>
    </row>
    <row r="284" spans="1:21" x14ac:dyDescent="0.3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T284" s="81">
        <v>331600</v>
      </c>
      <c r="U284" s="81" t="s">
        <v>418</v>
      </c>
    </row>
    <row r="285" spans="1:21" x14ac:dyDescent="0.3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T285" s="81">
        <v>331700</v>
      </c>
      <c r="U285" s="81" t="s">
        <v>419</v>
      </c>
    </row>
    <row r="286" spans="1:21" x14ac:dyDescent="0.3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T286" s="81">
        <v>331900</v>
      </c>
      <c r="U286" s="81" t="s">
        <v>420</v>
      </c>
    </row>
    <row r="287" spans="1:21" x14ac:dyDescent="0.3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T287" s="81">
        <v>332000</v>
      </c>
      <c r="U287" s="81" t="s">
        <v>421</v>
      </c>
    </row>
    <row r="288" spans="1:21" x14ac:dyDescent="0.3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T288" s="81">
        <v>360000</v>
      </c>
      <c r="U288" s="81" t="s">
        <v>422</v>
      </c>
    </row>
    <row r="289" spans="1:21" x14ac:dyDescent="0.3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T289" s="81">
        <v>370000</v>
      </c>
      <c r="U289" s="81" t="s">
        <v>423</v>
      </c>
    </row>
    <row r="290" spans="1:21" x14ac:dyDescent="0.3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T290" s="81">
        <v>381100</v>
      </c>
      <c r="U290" s="81" t="s">
        <v>424</v>
      </c>
    </row>
    <row r="291" spans="1:21" x14ac:dyDescent="0.3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T291" s="81">
        <v>381200</v>
      </c>
      <c r="U291" s="81" t="s">
        <v>425</v>
      </c>
    </row>
    <row r="292" spans="1:21" x14ac:dyDescent="0.3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T292" s="81">
        <v>382110</v>
      </c>
      <c r="U292" s="81" t="s">
        <v>426</v>
      </c>
    </row>
    <row r="293" spans="1:21" x14ac:dyDescent="0.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T293" s="81">
        <v>382200</v>
      </c>
      <c r="U293" s="81" t="s">
        <v>427</v>
      </c>
    </row>
    <row r="294" spans="1:21" x14ac:dyDescent="0.3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T294" s="81">
        <v>383100</v>
      </c>
      <c r="U294" s="81" t="s">
        <v>428</v>
      </c>
    </row>
    <row r="295" spans="1:21" x14ac:dyDescent="0.3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T295" s="81">
        <v>383200</v>
      </c>
      <c r="U295" s="81" t="s">
        <v>429</v>
      </c>
    </row>
    <row r="296" spans="1:21" x14ac:dyDescent="0.3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T296" s="81">
        <v>390000</v>
      </c>
      <c r="U296" s="81" t="s">
        <v>430</v>
      </c>
    </row>
    <row r="297" spans="1:21" x14ac:dyDescent="0.3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T297" s="81">
        <v>411000</v>
      </c>
      <c r="U297" s="81" t="s">
        <v>432</v>
      </c>
    </row>
    <row r="298" spans="1:21" x14ac:dyDescent="0.3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T298" s="81">
        <v>412000</v>
      </c>
      <c r="U298" s="81" t="s">
        <v>431</v>
      </c>
    </row>
    <row r="299" spans="1:21" x14ac:dyDescent="0.3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T299" s="81">
        <v>421100</v>
      </c>
      <c r="U299" s="81" t="s">
        <v>433</v>
      </c>
    </row>
    <row r="300" spans="1:21" x14ac:dyDescent="0.3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T300" s="81">
        <v>421200</v>
      </c>
      <c r="U300" s="81" t="s">
        <v>434</v>
      </c>
    </row>
    <row r="301" spans="1:21" x14ac:dyDescent="0.3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T301" s="81">
        <v>421300</v>
      </c>
      <c r="U301" s="81" t="s">
        <v>435</v>
      </c>
    </row>
    <row r="302" spans="1:21" x14ac:dyDescent="0.3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T302" s="81">
        <v>422100</v>
      </c>
      <c r="U302" s="81" t="s">
        <v>436</v>
      </c>
    </row>
    <row r="303" spans="1:21" x14ac:dyDescent="0.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T303" s="81">
        <v>422200</v>
      </c>
      <c r="U303" s="81" t="s">
        <v>437</v>
      </c>
    </row>
    <row r="304" spans="1:21" x14ac:dyDescent="0.3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T304" s="81">
        <v>429100</v>
      </c>
      <c r="U304" s="81" t="s">
        <v>438</v>
      </c>
    </row>
    <row r="305" spans="1:21" x14ac:dyDescent="0.3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T305" s="81">
        <v>429900</v>
      </c>
      <c r="U305" s="81" t="s">
        <v>439</v>
      </c>
    </row>
    <row r="306" spans="1:21" x14ac:dyDescent="0.3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T306" s="81">
        <v>431100</v>
      </c>
      <c r="U306" s="81" t="s">
        <v>440</v>
      </c>
    </row>
    <row r="307" spans="1:21" x14ac:dyDescent="0.3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T307" s="81">
        <v>431200</v>
      </c>
      <c r="U307" s="81" t="s">
        <v>441</v>
      </c>
    </row>
    <row r="308" spans="1:21" x14ac:dyDescent="0.3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T308" s="81">
        <v>431300</v>
      </c>
      <c r="U308" s="81" t="s">
        <v>442</v>
      </c>
    </row>
    <row r="309" spans="1:21" x14ac:dyDescent="0.3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T309" s="81">
        <v>432100</v>
      </c>
      <c r="U309" s="81" t="s">
        <v>443</v>
      </c>
    </row>
    <row r="310" spans="1:21" x14ac:dyDescent="0.3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T310" s="81">
        <v>432200</v>
      </c>
      <c r="U310" s="81" t="s">
        <v>444</v>
      </c>
    </row>
    <row r="311" spans="1:21" x14ac:dyDescent="0.3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T311" s="81">
        <v>432900</v>
      </c>
      <c r="U311" s="81" t="s">
        <v>445</v>
      </c>
    </row>
    <row r="312" spans="1:21" x14ac:dyDescent="0.3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T312" s="81">
        <v>433100</v>
      </c>
      <c r="U312" s="81" t="s">
        <v>446</v>
      </c>
    </row>
    <row r="313" spans="1:21" x14ac:dyDescent="0.3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T313" s="81">
        <v>433200</v>
      </c>
      <c r="U313" s="81" t="s">
        <v>447</v>
      </c>
    </row>
    <row r="314" spans="1:21" x14ac:dyDescent="0.3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T314" s="81">
        <v>433300</v>
      </c>
      <c r="U314" s="81" t="s">
        <v>448</v>
      </c>
    </row>
    <row r="315" spans="1:21" x14ac:dyDescent="0.3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T315" s="81">
        <v>433410</v>
      </c>
      <c r="U315" s="81" t="s">
        <v>449</v>
      </c>
    </row>
    <row r="316" spans="1:21" x14ac:dyDescent="0.3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T316" s="81">
        <v>433420</v>
      </c>
      <c r="U316" s="81" t="s">
        <v>450</v>
      </c>
    </row>
    <row r="317" spans="1:21" x14ac:dyDescent="0.3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T317" s="81">
        <v>433900</v>
      </c>
      <c r="U317" s="81" t="s">
        <v>451</v>
      </c>
    </row>
    <row r="318" spans="1:21" x14ac:dyDescent="0.3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T318" s="81">
        <v>439100</v>
      </c>
      <c r="U318" s="81" t="s">
        <v>452</v>
      </c>
    </row>
    <row r="319" spans="1:21" x14ac:dyDescent="0.3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T319" s="81">
        <v>439910</v>
      </c>
      <c r="U319" s="81" t="s">
        <v>453</v>
      </c>
    </row>
    <row r="320" spans="1:21" x14ac:dyDescent="0.3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T320" s="81">
        <v>439990</v>
      </c>
      <c r="U320" s="81" t="s">
        <v>454</v>
      </c>
    </row>
    <row r="321" spans="1:21" x14ac:dyDescent="0.3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T321" s="81">
        <v>451110</v>
      </c>
      <c r="U321" s="81" t="s">
        <v>455</v>
      </c>
    </row>
    <row r="322" spans="1:21" x14ac:dyDescent="0.3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T322" s="81">
        <v>451120</v>
      </c>
      <c r="U322" s="81" t="s">
        <v>456</v>
      </c>
    </row>
    <row r="323" spans="1:21" x14ac:dyDescent="0.3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T323" s="81">
        <v>451910</v>
      </c>
      <c r="U323" s="81" t="s">
        <v>457</v>
      </c>
    </row>
    <row r="324" spans="1:21" x14ac:dyDescent="0.3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T324" s="81">
        <v>451920</v>
      </c>
      <c r="U324" s="81" t="s">
        <v>458</v>
      </c>
    </row>
    <row r="325" spans="1:21" x14ac:dyDescent="0.3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T325" s="81">
        <v>452010</v>
      </c>
      <c r="U325" s="81" t="s">
        <v>459</v>
      </c>
    </row>
    <row r="326" spans="1:21" x14ac:dyDescent="0.3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T326" s="81">
        <v>452020</v>
      </c>
      <c r="U326" s="81" t="s">
        <v>460</v>
      </c>
    </row>
    <row r="327" spans="1:21" x14ac:dyDescent="0.3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T327" s="81">
        <v>452030</v>
      </c>
      <c r="U327" s="81" t="s">
        <v>461</v>
      </c>
    </row>
    <row r="328" spans="1:21" x14ac:dyDescent="0.3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T328" s="81">
        <v>452040</v>
      </c>
      <c r="U328" s="81" t="s">
        <v>462</v>
      </c>
    </row>
    <row r="329" spans="1:21" x14ac:dyDescent="0.3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T329" s="81">
        <v>453100</v>
      </c>
      <c r="U329" s="81" t="s">
        <v>463</v>
      </c>
    </row>
    <row r="330" spans="1:21" x14ac:dyDescent="0.3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T330" s="81">
        <v>453200</v>
      </c>
      <c r="U330" s="81" t="s">
        <v>464</v>
      </c>
    </row>
    <row r="331" spans="1:21" x14ac:dyDescent="0.3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T331" s="81">
        <v>454000</v>
      </c>
      <c r="U331" s="81" t="s">
        <v>465</v>
      </c>
    </row>
    <row r="332" spans="1:21" x14ac:dyDescent="0.3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T332" s="81">
        <v>461100</v>
      </c>
      <c r="U332" s="81" t="s">
        <v>466</v>
      </c>
    </row>
    <row r="333" spans="1:21" x14ac:dyDescent="0.3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T333" s="81">
        <v>461200</v>
      </c>
      <c r="U333" s="81" t="s">
        <v>467</v>
      </c>
    </row>
    <row r="334" spans="1:21" x14ac:dyDescent="0.3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T334" s="81">
        <v>461300</v>
      </c>
      <c r="U334" s="81" t="s">
        <v>468</v>
      </c>
    </row>
    <row r="335" spans="1:21" x14ac:dyDescent="0.3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T335" s="81">
        <v>461400</v>
      </c>
      <c r="U335" s="81" t="s">
        <v>469</v>
      </c>
    </row>
    <row r="336" spans="1:21" x14ac:dyDescent="0.3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T336" s="81">
        <v>461500</v>
      </c>
      <c r="U336" s="81" t="s">
        <v>470</v>
      </c>
    </row>
    <row r="337" spans="1:21" x14ac:dyDescent="0.3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T337" s="81">
        <v>461600</v>
      </c>
      <c r="U337" s="81" t="s">
        <v>471</v>
      </c>
    </row>
    <row r="338" spans="1:21" x14ac:dyDescent="0.3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T338" s="81">
        <v>461710</v>
      </c>
      <c r="U338" s="81" t="s">
        <v>472</v>
      </c>
    </row>
    <row r="339" spans="1:21" x14ac:dyDescent="0.3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T339" s="81">
        <v>461790</v>
      </c>
      <c r="U339" s="81" t="s">
        <v>473</v>
      </c>
    </row>
    <row r="340" spans="1:21" x14ac:dyDescent="0.3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T340" s="81">
        <v>461800</v>
      </c>
      <c r="U340" s="81" t="s">
        <v>474</v>
      </c>
    </row>
    <row r="341" spans="1:21" x14ac:dyDescent="0.3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T341" s="81">
        <v>461900</v>
      </c>
      <c r="U341" s="81" t="s">
        <v>475</v>
      </c>
    </row>
    <row r="342" spans="1:21" x14ac:dyDescent="0.3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T342" s="81">
        <v>462100</v>
      </c>
      <c r="U342" s="81" t="s">
        <v>476</v>
      </c>
    </row>
    <row r="343" spans="1:21" x14ac:dyDescent="0.3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T343" s="81">
        <v>462200</v>
      </c>
      <c r="U343" s="81" t="s">
        <v>477</v>
      </c>
    </row>
    <row r="344" spans="1:21" x14ac:dyDescent="0.3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T344" s="81">
        <v>462300</v>
      </c>
      <c r="U344" s="81" t="s">
        <v>478</v>
      </c>
    </row>
    <row r="345" spans="1:21" x14ac:dyDescent="0.3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T345" s="81">
        <v>462400</v>
      </c>
      <c r="U345" s="81" t="s">
        <v>479</v>
      </c>
    </row>
    <row r="346" spans="1:21" x14ac:dyDescent="0.3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T346" s="81">
        <v>463100</v>
      </c>
      <c r="U346" s="81" t="s">
        <v>480</v>
      </c>
    </row>
    <row r="347" spans="1:21" x14ac:dyDescent="0.3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T347" s="81">
        <v>463200</v>
      </c>
      <c r="U347" s="81" t="s">
        <v>481</v>
      </c>
    </row>
    <row r="348" spans="1:21" x14ac:dyDescent="0.3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T348" s="81">
        <v>463300</v>
      </c>
      <c r="U348" s="81" t="s">
        <v>482</v>
      </c>
    </row>
    <row r="349" spans="1:21" x14ac:dyDescent="0.3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T349" s="81">
        <v>463410</v>
      </c>
      <c r="U349" s="81" t="s">
        <v>483</v>
      </c>
    </row>
    <row r="350" spans="1:21" x14ac:dyDescent="0.3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T350" s="81">
        <v>463420</v>
      </c>
      <c r="U350" s="81" t="s">
        <v>484</v>
      </c>
    </row>
    <row r="351" spans="1:21" x14ac:dyDescent="0.3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T351" s="81">
        <v>463500</v>
      </c>
      <c r="U351" s="81" t="s">
        <v>485</v>
      </c>
    </row>
    <row r="352" spans="1:21" x14ac:dyDescent="0.3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T352" s="81">
        <v>463600</v>
      </c>
      <c r="U352" s="81" t="s">
        <v>486</v>
      </c>
    </row>
    <row r="353" spans="1:21" x14ac:dyDescent="0.3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T353" s="81">
        <v>463700</v>
      </c>
      <c r="U353" s="81" t="s">
        <v>487</v>
      </c>
    </row>
    <row r="354" spans="1:21" x14ac:dyDescent="0.3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T354" s="81">
        <v>463810</v>
      </c>
      <c r="U354" s="81" t="s">
        <v>488</v>
      </c>
    </row>
    <row r="355" spans="1:21" x14ac:dyDescent="0.3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T355" s="81">
        <v>463890</v>
      </c>
      <c r="U355" s="81" t="s">
        <v>489</v>
      </c>
    </row>
    <row r="356" spans="1:21" x14ac:dyDescent="0.3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T356" s="81">
        <v>463900</v>
      </c>
      <c r="U356" s="81" t="s">
        <v>490</v>
      </c>
    </row>
    <row r="357" spans="1:21" x14ac:dyDescent="0.3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T357" s="81">
        <v>464100</v>
      </c>
      <c r="U357" s="81" t="s">
        <v>491</v>
      </c>
    </row>
    <row r="358" spans="1:21" x14ac:dyDescent="0.3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T358" s="81">
        <v>464210</v>
      </c>
      <c r="U358" s="81" t="s">
        <v>492</v>
      </c>
    </row>
    <row r="359" spans="1:21" x14ac:dyDescent="0.3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T359" s="81">
        <v>464220</v>
      </c>
      <c r="U359" s="81" t="s">
        <v>493</v>
      </c>
    </row>
    <row r="360" spans="1:21" x14ac:dyDescent="0.3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T360" s="81">
        <v>464310</v>
      </c>
      <c r="U360" s="81" t="s">
        <v>494</v>
      </c>
    </row>
    <row r="361" spans="1:21" x14ac:dyDescent="0.3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T361" s="81">
        <v>464320</v>
      </c>
      <c r="U361" s="81" t="s">
        <v>495</v>
      </c>
    </row>
    <row r="362" spans="1:21" x14ac:dyDescent="0.3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T362" s="81">
        <v>464330</v>
      </c>
      <c r="U362" s="81" t="s">
        <v>496</v>
      </c>
    </row>
    <row r="363" spans="1:21" x14ac:dyDescent="0.3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T363" s="81">
        <v>464340</v>
      </c>
      <c r="U363" s="81" t="s">
        <v>497</v>
      </c>
    </row>
    <row r="364" spans="1:21" x14ac:dyDescent="0.3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T364" s="81">
        <v>464350</v>
      </c>
      <c r="U364" s="81" t="s">
        <v>498</v>
      </c>
    </row>
    <row r="365" spans="1:21" x14ac:dyDescent="0.3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T365" s="81">
        <v>464410</v>
      </c>
      <c r="U365" s="81" t="s">
        <v>499</v>
      </c>
    </row>
    <row r="366" spans="1:21" x14ac:dyDescent="0.3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T366" s="81">
        <v>464420</v>
      </c>
      <c r="U366" s="81" t="s">
        <v>500</v>
      </c>
    </row>
    <row r="367" spans="1:21" x14ac:dyDescent="0.3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T367" s="81">
        <v>464500</v>
      </c>
      <c r="U367" s="81" t="s">
        <v>501</v>
      </c>
    </row>
    <row r="368" spans="1:21" x14ac:dyDescent="0.3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T368" s="81">
        <v>464610</v>
      </c>
      <c r="U368" s="81" t="s">
        <v>502</v>
      </c>
    </row>
    <row r="369" spans="1:21" x14ac:dyDescent="0.3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T369" s="81">
        <v>464620</v>
      </c>
      <c r="U369" s="81" t="s">
        <v>503</v>
      </c>
    </row>
    <row r="370" spans="1:21" x14ac:dyDescent="0.3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T370" s="81">
        <v>464700</v>
      </c>
      <c r="U370" s="81" t="s">
        <v>504</v>
      </c>
    </row>
    <row r="371" spans="1:21" x14ac:dyDescent="0.3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T371" s="81">
        <v>464800</v>
      </c>
      <c r="U371" s="81" t="s">
        <v>505</v>
      </c>
    </row>
    <row r="372" spans="1:21" x14ac:dyDescent="0.3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T372" s="81">
        <v>464910</v>
      </c>
      <c r="U372" s="81" t="s">
        <v>506</v>
      </c>
    </row>
    <row r="373" spans="1:21" x14ac:dyDescent="0.3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T373" s="81">
        <v>464920</v>
      </c>
      <c r="U373" s="81" t="s">
        <v>507</v>
      </c>
    </row>
    <row r="374" spans="1:21" x14ac:dyDescent="0.3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T374" s="81">
        <v>464930</v>
      </c>
      <c r="U374" s="81" t="s">
        <v>508</v>
      </c>
    </row>
    <row r="375" spans="1:21" x14ac:dyDescent="0.3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T375" s="81">
        <v>464990</v>
      </c>
      <c r="U375" s="81" t="s">
        <v>509</v>
      </c>
    </row>
    <row r="376" spans="1:21" x14ac:dyDescent="0.3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T376" s="81">
        <v>465100</v>
      </c>
      <c r="U376" s="81" t="s">
        <v>510</v>
      </c>
    </row>
    <row r="377" spans="1:21" x14ac:dyDescent="0.3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T377" s="81">
        <v>465210</v>
      </c>
      <c r="U377" s="81" t="s">
        <v>511</v>
      </c>
    </row>
    <row r="378" spans="1:21" x14ac:dyDescent="0.3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T378" s="81">
        <v>465220</v>
      </c>
      <c r="U378" s="81" t="s">
        <v>512</v>
      </c>
    </row>
    <row r="379" spans="1:21" x14ac:dyDescent="0.3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T379" s="81">
        <v>466100</v>
      </c>
      <c r="U379" s="81" t="s">
        <v>513</v>
      </c>
    </row>
    <row r="380" spans="1:21" x14ac:dyDescent="0.3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T380" s="81">
        <v>466200</v>
      </c>
      <c r="U380" s="81" t="s">
        <v>514</v>
      </c>
    </row>
    <row r="381" spans="1:21" x14ac:dyDescent="0.3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T381" s="81">
        <v>466300</v>
      </c>
      <c r="U381" s="81" t="s">
        <v>515</v>
      </c>
    </row>
    <row r="382" spans="1:21" x14ac:dyDescent="0.3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T382" s="81">
        <v>466400</v>
      </c>
      <c r="U382" s="81" t="s">
        <v>516</v>
      </c>
    </row>
    <row r="383" spans="1:21" x14ac:dyDescent="0.3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T383" s="81">
        <v>466500</v>
      </c>
      <c r="U383" s="81" t="s">
        <v>517</v>
      </c>
    </row>
    <row r="384" spans="1:21" x14ac:dyDescent="0.3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T384" s="81">
        <v>466600</v>
      </c>
      <c r="U384" s="81" t="s">
        <v>518</v>
      </c>
    </row>
    <row r="385" spans="1:21" x14ac:dyDescent="0.3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T385" s="81">
        <v>466900</v>
      </c>
      <c r="U385" s="81" t="s">
        <v>519</v>
      </c>
    </row>
    <row r="386" spans="1:21" x14ac:dyDescent="0.3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T386" s="81">
        <v>467100</v>
      </c>
      <c r="U386" s="81" t="s">
        <v>520</v>
      </c>
    </row>
    <row r="387" spans="1:21" x14ac:dyDescent="0.3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T387" s="81">
        <v>467200</v>
      </c>
      <c r="U387" s="81" t="s">
        <v>521</v>
      </c>
    </row>
    <row r="388" spans="1:21" x14ac:dyDescent="0.3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T388" s="81">
        <v>467310</v>
      </c>
      <c r="U388" s="81" t="s">
        <v>522</v>
      </c>
    </row>
    <row r="389" spans="1:21" x14ac:dyDescent="0.3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T389" s="81">
        <v>467320</v>
      </c>
      <c r="U389" s="81" t="s">
        <v>523</v>
      </c>
    </row>
    <row r="390" spans="1:21" x14ac:dyDescent="0.3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T390" s="81">
        <v>467400</v>
      </c>
      <c r="U390" s="81" t="s">
        <v>524</v>
      </c>
    </row>
    <row r="391" spans="1:21" x14ac:dyDescent="0.3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T391" s="81">
        <v>467500</v>
      </c>
      <c r="U391" s="81" t="s">
        <v>525</v>
      </c>
    </row>
    <row r="392" spans="1:21" x14ac:dyDescent="0.3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T392" s="81">
        <v>467600</v>
      </c>
      <c r="U392" s="81" t="s">
        <v>526</v>
      </c>
    </row>
    <row r="393" spans="1:21" x14ac:dyDescent="0.3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T393" s="81">
        <v>467700</v>
      </c>
      <c r="U393" s="81" t="s">
        <v>527</v>
      </c>
    </row>
    <row r="394" spans="1:21" x14ac:dyDescent="0.3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T394" s="81">
        <v>469000</v>
      </c>
      <c r="U394" s="81" t="s">
        <v>528</v>
      </c>
    </row>
    <row r="395" spans="1:21" x14ac:dyDescent="0.3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T395" s="81">
        <v>471110</v>
      </c>
      <c r="U395" s="81" t="s">
        <v>529</v>
      </c>
    </row>
    <row r="396" spans="1:21" x14ac:dyDescent="0.3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T396" s="81">
        <v>471120</v>
      </c>
      <c r="U396" s="81" t="s">
        <v>530</v>
      </c>
    </row>
    <row r="397" spans="1:21" x14ac:dyDescent="0.3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T397" s="81">
        <v>471130</v>
      </c>
      <c r="U397" s="81" t="s">
        <v>531</v>
      </c>
    </row>
    <row r="398" spans="1:21" x14ac:dyDescent="0.3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T398" s="81">
        <v>471900</v>
      </c>
      <c r="U398" s="81" t="s">
        <v>532</v>
      </c>
    </row>
    <row r="399" spans="1:21" x14ac:dyDescent="0.3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T399" s="81">
        <v>472100</v>
      </c>
      <c r="U399" s="81" t="s">
        <v>533</v>
      </c>
    </row>
    <row r="400" spans="1:21" x14ac:dyDescent="0.3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T400" s="81">
        <v>472200</v>
      </c>
      <c r="U400" s="81" t="s">
        <v>534</v>
      </c>
    </row>
    <row r="401" spans="1:21" x14ac:dyDescent="0.3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T401" s="81">
        <v>472300</v>
      </c>
      <c r="U401" s="81" t="s">
        <v>535</v>
      </c>
    </row>
    <row r="402" spans="1:21" x14ac:dyDescent="0.3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T402" s="81">
        <v>472400</v>
      </c>
      <c r="U402" s="81" t="s">
        <v>536</v>
      </c>
    </row>
    <row r="403" spans="1:21" x14ac:dyDescent="0.3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T403" s="81">
        <v>472500</v>
      </c>
      <c r="U403" s="81" t="s">
        <v>537</v>
      </c>
    </row>
    <row r="404" spans="1:21" x14ac:dyDescent="0.3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T404" s="81">
        <v>472600</v>
      </c>
      <c r="U404" s="81" t="s">
        <v>538</v>
      </c>
    </row>
    <row r="405" spans="1:21" x14ac:dyDescent="0.3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T405" s="81">
        <v>472900</v>
      </c>
      <c r="U405" s="81" t="s">
        <v>539</v>
      </c>
    </row>
    <row r="406" spans="1:21" x14ac:dyDescent="0.3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T406" s="81">
        <v>473000</v>
      </c>
      <c r="U406" s="81" t="s">
        <v>540</v>
      </c>
    </row>
    <row r="407" spans="1:21" x14ac:dyDescent="0.3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T407" s="81">
        <v>474100</v>
      </c>
      <c r="U407" s="81" t="s">
        <v>541</v>
      </c>
    </row>
    <row r="408" spans="1:21" x14ac:dyDescent="0.3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T408" s="81">
        <v>474200</v>
      </c>
      <c r="U408" s="81" t="s">
        <v>542</v>
      </c>
    </row>
    <row r="409" spans="1:21" x14ac:dyDescent="0.3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T409" s="81">
        <v>474300</v>
      </c>
      <c r="U409" s="81" t="s">
        <v>543</v>
      </c>
    </row>
    <row r="410" spans="1:21" x14ac:dyDescent="0.3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T410" s="81">
        <v>475100</v>
      </c>
      <c r="U410" s="81" t="s">
        <v>544</v>
      </c>
    </row>
    <row r="411" spans="1:21" x14ac:dyDescent="0.3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T411" s="81">
        <v>475210</v>
      </c>
      <c r="U411" s="81" t="s">
        <v>545</v>
      </c>
    </row>
    <row r="412" spans="1:21" x14ac:dyDescent="0.3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T412" s="81">
        <v>475220</v>
      </c>
      <c r="U412" s="81" t="s">
        <v>546</v>
      </c>
    </row>
    <row r="413" spans="1:21" x14ac:dyDescent="0.3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T413" s="81">
        <v>475300</v>
      </c>
      <c r="U413" s="81" t="s">
        <v>547</v>
      </c>
    </row>
    <row r="414" spans="1:21" x14ac:dyDescent="0.3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T414" s="81">
        <v>475400</v>
      </c>
      <c r="U414" s="81" t="s">
        <v>548</v>
      </c>
    </row>
    <row r="415" spans="1:21" x14ac:dyDescent="0.3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T415" s="81">
        <v>475910</v>
      </c>
      <c r="U415" s="81" t="s">
        <v>549</v>
      </c>
    </row>
    <row r="416" spans="1:21" x14ac:dyDescent="0.3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T416" s="81">
        <v>475920</v>
      </c>
      <c r="U416" s="81" t="s">
        <v>550</v>
      </c>
    </row>
    <row r="417" spans="1:21" x14ac:dyDescent="0.3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T417" s="81">
        <v>475930</v>
      </c>
      <c r="U417" s="81" t="s">
        <v>551</v>
      </c>
    </row>
    <row r="418" spans="1:21" x14ac:dyDescent="0.3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T418" s="81">
        <v>475940</v>
      </c>
      <c r="U418" s="81" t="s">
        <v>552</v>
      </c>
    </row>
    <row r="419" spans="1:21" x14ac:dyDescent="0.3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T419" s="81">
        <v>475990</v>
      </c>
      <c r="U419" s="81" t="s">
        <v>553</v>
      </c>
    </row>
    <row r="420" spans="1:21" x14ac:dyDescent="0.3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T420" s="81">
        <v>476100</v>
      </c>
      <c r="U420" s="81" t="s">
        <v>554</v>
      </c>
    </row>
    <row r="421" spans="1:21" x14ac:dyDescent="0.3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T421" s="81">
        <v>476200</v>
      </c>
      <c r="U421" s="81" t="s">
        <v>555</v>
      </c>
    </row>
    <row r="422" spans="1:21" x14ac:dyDescent="0.3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T422" s="81">
        <v>476300</v>
      </c>
      <c r="U422" s="81" t="s">
        <v>556</v>
      </c>
    </row>
    <row r="423" spans="1:21" x14ac:dyDescent="0.3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T423" s="81">
        <v>476410</v>
      </c>
      <c r="U423" s="81" t="s">
        <v>557</v>
      </c>
    </row>
    <row r="424" spans="1:21" x14ac:dyDescent="0.3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T424" s="81">
        <v>476420</v>
      </c>
      <c r="U424" s="81" t="s">
        <v>558</v>
      </c>
    </row>
    <row r="425" spans="1:21" x14ac:dyDescent="0.3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T425" s="81">
        <v>476430</v>
      </c>
      <c r="U425" s="81" t="s">
        <v>559</v>
      </c>
    </row>
    <row r="426" spans="1:21" x14ac:dyDescent="0.3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T426" s="81">
        <v>476500</v>
      </c>
      <c r="U426" s="81" t="s">
        <v>560</v>
      </c>
    </row>
    <row r="427" spans="1:21" x14ac:dyDescent="0.3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T427" s="81">
        <v>477110</v>
      </c>
      <c r="U427" s="81" t="s">
        <v>561</v>
      </c>
    </row>
    <row r="428" spans="1:21" x14ac:dyDescent="0.3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T428" s="81">
        <v>477120</v>
      </c>
      <c r="U428" s="81" t="s">
        <v>562</v>
      </c>
    </row>
    <row r="429" spans="1:21" x14ac:dyDescent="0.3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T429" s="81">
        <v>477210</v>
      </c>
      <c r="U429" s="81" t="s">
        <v>563</v>
      </c>
    </row>
    <row r="430" spans="1:21" x14ac:dyDescent="0.3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T430" s="81">
        <v>477220</v>
      </c>
      <c r="U430" s="81" t="s">
        <v>564</v>
      </c>
    </row>
    <row r="431" spans="1:21" x14ac:dyDescent="0.3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T431" s="81">
        <v>477300</v>
      </c>
      <c r="U431" s="81" t="s">
        <v>565</v>
      </c>
    </row>
    <row r="432" spans="1:21" x14ac:dyDescent="0.3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T432" s="81">
        <v>477400</v>
      </c>
      <c r="U432" s="81" t="s">
        <v>566</v>
      </c>
    </row>
    <row r="433" spans="1:21" x14ac:dyDescent="0.3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T433" s="81">
        <v>477500</v>
      </c>
      <c r="U433" s="81" t="s">
        <v>567</v>
      </c>
    </row>
    <row r="434" spans="1:21" x14ac:dyDescent="0.3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T434" s="81">
        <v>477610</v>
      </c>
      <c r="U434" s="81" t="s">
        <v>568</v>
      </c>
    </row>
    <row r="435" spans="1:21" x14ac:dyDescent="0.3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T435" s="81">
        <v>477620</v>
      </c>
      <c r="U435" s="81" t="s">
        <v>569</v>
      </c>
    </row>
    <row r="436" spans="1:21" x14ac:dyDescent="0.3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T436" s="81">
        <v>477630</v>
      </c>
      <c r="U436" s="81" t="s">
        <v>570</v>
      </c>
    </row>
    <row r="437" spans="1:21" x14ac:dyDescent="0.3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T437" s="81">
        <v>477700</v>
      </c>
      <c r="U437" s="81" t="s">
        <v>571</v>
      </c>
    </row>
    <row r="438" spans="1:21" x14ac:dyDescent="0.3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T438" s="81">
        <v>477810</v>
      </c>
      <c r="U438" s="81" t="s">
        <v>572</v>
      </c>
    </row>
    <row r="439" spans="1:21" x14ac:dyDescent="0.3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T439" s="81">
        <v>477820</v>
      </c>
      <c r="U439" s="81" t="s">
        <v>573</v>
      </c>
    </row>
    <row r="440" spans="1:21" x14ac:dyDescent="0.3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T440" s="81">
        <v>477830</v>
      </c>
      <c r="U440" s="81" t="s">
        <v>574</v>
      </c>
    </row>
    <row r="441" spans="1:21" x14ac:dyDescent="0.3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T441" s="81">
        <v>477840</v>
      </c>
      <c r="U441" s="81" t="s">
        <v>575</v>
      </c>
    </row>
    <row r="442" spans="1:21" x14ac:dyDescent="0.3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T442" s="81">
        <v>477890</v>
      </c>
      <c r="U442" s="81" t="s">
        <v>576</v>
      </c>
    </row>
    <row r="443" spans="1:21" x14ac:dyDescent="0.3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T443" s="81">
        <v>477900</v>
      </c>
      <c r="U443" s="81" t="s">
        <v>577</v>
      </c>
    </row>
    <row r="444" spans="1:21" x14ac:dyDescent="0.3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T444" s="81">
        <v>478100</v>
      </c>
      <c r="U444" s="81" t="s">
        <v>578</v>
      </c>
    </row>
    <row r="445" spans="1:21" x14ac:dyDescent="0.3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T445" s="81">
        <v>478200</v>
      </c>
      <c r="U445" s="81" t="s">
        <v>579</v>
      </c>
    </row>
    <row r="446" spans="1:21" x14ac:dyDescent="0.3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T446" s="81">
        <v>478900</v>
      </c>
      <c r="U446" s="81" t="s">
        <v>580</v>
      </c>
    </row>
    <row r="447" spans="1:21" x14ac:dyDescent="0.3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T447" s="81">
        <v>479111</v>
      </c>
      <c r="U447" s="81" t="s">
        <v>581</v>
      </c>
    </row>
    <row r="448" spans="1:21" x14ac:dyDescent="0.3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T448" s="81">
        <v>479112</v>
      </c>
      <c r="U448" s="81" t="s">
        <v>582</v>
      </c>
    </row>
    <row r="449" spans="1:21" x14ac:dyDescent="0.3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T449" s="81">
        <v>479113</v>
      </c>
      <c r="U449" s="81" t="s">
        <v>583</v>
      </c>
    </row>
    <row r="450" spans="1:21" x14ac:dyDescent="0.3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T450" s="81">
        <v>479114</v>
      </c>
      <c r="U450" s="81" t="s">
        <v>584</v>
      </c>
    </row>
    <row r="451" spans="1:21" x14ac:dyDescent="0.3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T451" s="81">
        <v>479115</v>
      </c>
      <c r="U451" s="81" t="s">
        <v>585</v>
      </c>
    </row>
    <row r="452" spans="1:21" x14ac:dyDescent="0.3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T452" s="81">
        <v>479116</v>
      </c>
      <c r="U452" s="81" t="s">
        <v>586</v>
      </c>
    </row>
    <row r="453" spans="1:21" x14ac:dyDescent="0.3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T453" s="81">
        <v>479117</v>
      </c>
      <c r="U453" s="81" t="s">
        <v>587</v>
      </c>
    </row>
    <row r="454" spans="1:21" x14ac:dyDescent="0.3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T454" s="81">
        <v>479119</v>
      </c>
      <c r="U454" s="81" t="s">
        <v>588</v>
      </c>
    </row>
    <row r="455" spans="1:21" x14ac:dyDescent="0.3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T455" s="81">
        <v>479120</v>
      </c>
      <c r="U455" s="81" t="s">
        <v>589</v>
      </c>
    </row>
    <row r="456" spans="1:21" x14ac:dyDescent="0.3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T456" s="81">
        <v>479900</v>
      </c>
      <c r="U456" s="81" t="s">
        <v>590</v>
      </c>
    </row>
    <row r="457" spans="1:21" x14ac:dyDescent="0.3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T457" s="81">
        <v>491000</v>
      </c>
      <c r="U457" s="81" t="s">
        <v>591</v>
      </c>
    </row>
    <row r="458" spans="1:21" x14ac:dyDescent="0.3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T458" s="81">
        <v>492000</v>
      </c>
      <c r="U458" s="81" t="s">
        <v>592</v>
      </c>
    </row>
    <row r="459" spans="1:21" x14ac:dyDescent="0.3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T459" s="81">
        <v>493110</v>
      </c>
      <c r="U459" s="81" t="s">
        <v>593</v>
      </c>
    </row>
    <row r="460" spans="1:21" x14ac:dyDescent="0.3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T460" s="81">
        <v>493120</v>
      </c>
      <c r="U460" s="81" t="s">
        <v>594</v>
      </c>
    </row>
    <row r="461" spans="1:21" x14ac:dyDescent="0.3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T461" s="81">
        <v>493200</v>
      </c>
      <c r="U461" s="81" t="s">
        <v>595</v>
      </c>
    </row>
    <row r="462" spans="1:21" x14ac:dyDescent="0.3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T462" s="81">
        <v>493910</v>
      </c>
      <c r="U462" s="81" t="s">
        <v>596</v>
      </c>
    </row>
    <row r="463" spans="1:21" x14ac:dyDescent="0.3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T463" s="81">
        <v>493920</v>
      </c>
      <c r="U463" s="81" t="s">
        <v>597</v>
      </c>
    </row>
    <row r="464" spans="1:21" x14ac:dyDescent="0.3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T464" s="81">
        <v>494100</v>
      </c>
      <c r="U464" s="81" t="s">
        <v>598</v>
      </c>
    </row>
    <row r="465" spans="1:21" x14ac:dyDescent="0.3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T465" s="81">
        <v>494200</v>
      </c>
      <c r="U465" s="81" t="s">
        <v>599</v>
      </c>
    </row>
    <row r="466" spans="1:21" x14ac:dyDescent="0.3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T466" s="81">
        <v>495000</v>
      </c>
      <c r="U466" s="81" t="s">
        <v>600</v>
      </c>
    </row>
    <row r="467" spans="1:21" x14ac:dyDescent="0.3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T467" s="81">
        <v>501000</v>
      </c>
      <c r="U467" s="81" t="s">
        <v>601</v>
      </c>
    </row>
    <row r="468" spans="1:21" x14ac:dyDescent="0.3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T468" s="81">
        <v>502000</v>
      </c>
      <c r="U468" s="81" t="s">
        <v>602</v>
      </c>
    </row>
    <row r="469" spans="1:21" x14ac:dyDescent="0.3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T469" s="81">
        <v>503000</v>
      </c>
      <c r="U469" s="81" t="s">
        <v>603</v>
      </c>
    </row>
    <row r="470" spans="1:21" x14ac:dyDescent="0.3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T470" s="81">
        <v>504000</v>
      </c>
      <c r="U470" s="81" t="s">
        <v>604</v>
      </c>
    </row>
    <row r="471" spans="1:21" x14ac:dyDescent="0.3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T471" s="81">
        <v>511010</v>
      </c>
      <c r="U471" s="81" t="s">
        <v>605</v>
      </c>
    </row>
    <row r="472" spans="1:21" x14ac:dyDescent="0.3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T472" s="81">
        <v>511020</v>
      </c>
      <c r="U472" s="81" t="s">
        <v>606</v>
      </c>
    </row>
    <row r="473" spans="1:21" x14ac:dyDescent="0.3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T473" s="81">
        <v>512100</v>
      </c>
      <c r="U473" s="81" t="s">
        <v>607</v>
      </c>
    </row>
    <row r="474" spans="1:21" x14ac:dyDescent="0.3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T474" s="81">
        <v>512200</v>
      </c>
      <c r="U474" s="81" t="s">
        <v>608</v>
      </c>
    </row>
    <row r="475" spans="1:21" x14ac:dyDescent="0.3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T475" s="81">
        <v>521000</v>
      </c>
      <c r="U475" s="81" t="s">
        <v>609</v>
      </c>
    </row>
    <row r="476" spans="1:21" x14ac:dyDescent="0.3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T476" s="81">
        <v>522110</v>
      </c>
      <c r="U476" s="81" t="s">
        <v>610</v>
      </c>
    </row>
    <row r="477" spans="1:21" x14ac:dyDescent="0.3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T477" s="81">
        <v>522120</v>
      </c>
      <c r="U477" s="81" t="s">
        <v>611</v>
      </c>
    </row>
    <row r="478" spans="1:21" x14ac:dyDescent="0.3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T478" s="81">
        <v>522130</v>
      </c>
      <c r="U478" s="81" t="s">
        <v>612</v>
      </c>
    </row>
    <row r="479" spans="1:21" x14ac:dyDescent="0.3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T479" s="81">
        <v>522210</v>
      </c>
      <c r="U479" s="81" t="s">
        <v>613</v>
      </c>
    </row>
    <row r="480" spans="1:21" x14ac:dyDescent="0.3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T480" s="81">
        <v>522220</v>
      </c>
      <c r="U480" s="81" t="s">
        <v>614</v>
      </c>
    </row>
    <row r="481" spans="1:21" x14ac:dyDescent="0.3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T481" s="81">
        <v>522300</v>
      </c>
      <c r="U481" s="81" t="s">
        <v>615</v>
      </c>
    </row>
    <row r="482" spans="1:21" x14ac:dyDescent="0.3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T482" s="81">
        <v>522400</v>
      </c>
      <c r="U482" s="81" t="s">
        <v>616</v>
      </c>
    </row>
    <row r="483" spans="1:21" x14ac:dyDescent="0.3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T483" s="81">
        <v>522910</v>
      </c>
      <c r="U483" s="81" t="s">
        <v>617</v>
      </c>
    </row>
    <row r="484" spans="1:21" x14ac:dyDescent="0.3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T484" s="81">
        <v>522920</v>
      </c>
      <c r="U484" s="81" t="s">
        <v>618</v>
      </c>
    </row>
    <row r="485" spans="1:21" x14ac:dyDescent="0.3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T485" s="81">
        <v>522990</v>
      </c>
      <c r="U485" s="81" t="s">
        <v>619</v>
      </c>
    </row>
    <row r="486" spans="1:21" x14ac:dyDescent="0.3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T486" s="81">
        <v>531000</v>
      </c>
      <c r="U486" s="81" t="s">
        <v>620</v>
      </c>
    </row>
    <row r="487" spans="1:21" x14ac:dyDescent="0.3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T487" s="81">
        <v>532000</v>
      </c>
      <c r="U487" s="81" t="s">
        <v>621</v>
      </c>
    </row>
    <row r="488" spans="1:21" x14ac:dyDescent="0.3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T488" s="81">
        <v>551010</v>
      </c>
      <c r="U488" s="81" t="s">
        <v>622</v>
      </c>
    </row>
    <row r="489" spans="1:21" x14ac:dyDescent="0.3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T489" s="81">
        <v>551020</v>
      </c>
      <c r="U489" s="81" t="s">
        <v>623</v>
      </c>
    </row>
    <row r="490" spans="1:21" x14ac:dyDescent="0.3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T490" s="81">
        <v>552000</v>
      </c>
      <c r="U490" s="81" t="s">
        <v>624</v>
      </c>
    </row>
    <row r="491" spans="1:21" x14ac:dyDescent="0.3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T491" s="81">
        <v>553000</v>
      </c>
      <c r="U491" s="81" t="s">
        <v>625</v>
      </c>
    </row>
    <row r="492" spans="1:21" x14ac:dyDescent="0.3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T492" s="81">
        <v>559000</v>
      </c>
      <c r="U492" s="81" t="s">
        <v>626</v>
      </c>
    </row>
    <row r="493" spans="1:21" x14ac:dyDescent="0.3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T493" s="81">
        <v>561010</v>
      </c>
      <c r="U493" s="81" t="s">
        <v>627</v>
      </c>
    </row>
    <row r="494" spans="1:21" x14ac:dyDescent="0.3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T494" s="81">
        <v>561020</v>
      </c>
      <c r="U494" s="81" t="s">
        <v>628</v>
      </c>
    </row>
    <row r="495" spans="1:21" x14ac:dyDescent="0.3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T495" s="81">
        <v>562100</v>
      </c>
      <c r="U495" s="81" t="s">
        <v>629</v>
      </c>
    </row>
    <row r="496" spans="1:21" x14ac:dyDescent="0.3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T496" s="81">
        <v>562900</v>
      </c>
      <c r="U496" s="81" t="s">
        <v>630</v>
      </c>
    </row>
    <row r="497" spans="1:21" x14ac:dyDescent="0.3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T497" s="81">
        <v>563000</v>
      </c>
      <c r="U497" s="81" t="s">
        <v>631</v>
      </c>
    </row>
    <row r="498" spans="1:21" x14ac:dyDescent="0.3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T498" s="81">
        <v>581100</v>
      </c>
      <c r="U498" s="81" t="s">
        <v>632</v>
      </c>
    </row>
    <row r="499" spans="1:21" x14ac:dyDescent="0.3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T499" s="81">
        <v>581200</v>
      </c>
      <c r="U499" s="81" t="s">
        <v>633</v>
      </c>
    </row>
    <row r="500" spans="1:21" x14ac:dyDescent="0.3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T500" s="81">
        <v>581300</v>
      </c>
      <c r="U500" s="81" t="s">
        <v>634</v>
      </c>
    </row>
    <row r="501" spans="1:21" x14ac:dyDescent="0.3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T501" s="81">
        <v>581410</v>
      </c>
      <c r="U501" s="81" t="s">
        <v>635</v>
      </c>
    </row>
    <row r="502" spans="1:21" x14ac:dyDescent="0.3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T502" s="81">
        <v>581420</v>
      </c>
      <c r="U502" s="81" t="s">
        <v>636</v>
      </c>
    </row>
    <row r="503" spans="1:21" x14ac:dyDescent="0.3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T503" s="81">
        <v>581900</v>
      </c>
      <c r="U503" s="81" t="s">
        <v>637</v>
      </c>
    </row>
    <row r="504" spans="1:21" x14ac:dyDescent="0.3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T504" s="81">
        <v>582100</v>
      </c>
      <c r="U504" s="81" t="s">
        <v>638</v>
      </c>
    </row>
    <row r="505" spans="1:21" x14ac:dyDescent="0.3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T505" s="81">
        <v>582900</v>
      </c>
      <c r="U505" s="81" t="s">
        <v>639</v>
      </c>
    </row>
    <row r="506" spans="1:21" x14ac:dyDescent="0.3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T506" s="81">
        <v>591110</v>
      </c>
      <c r="U506" s="81" t="s">
        <v>640</v>
      </c>
    </row>
    <row r="507" spans="1:21" x14ac:dyDescent="0.3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T507" s="81">
        <v>591120</v>
      </c>
      <c r="U507" s="81" t="s">
        <v>641</v>
      </c>
    </row>
    <row r="508" spans="1:21" x14ac:dyDescent="0.3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T508" s="81">
        <v>591200</v>
      </c>
      <c r="U508" s="81" t="s">
        <v>642</v>
      </c>
    </row>
    <row r="509" spans="1:21" x14ac:dyDescent="0.3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T509" s="81">
        <v>591300</v>
      </c>
      <c r="U509" s="81" t="s">
        <v>643</v>
      </c>
    </row>
    <row r="510" spans="1:21" x14ac:dyDescent="0.3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T510" s="81">
        <v>591400</v>
      </c>
      <c r="U510" s="81" t="s">
        <v>644</v>
      </c>
    </row>
    <row r="511" spans="1:21" x14ac:dyDescent="0.3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T511" s="81">
        <v>592000</v>
      </c>
      <c r="U511" s="81" t="s">
        <v>645</v>
      </c>
    </row>
    <row r="512" spans="1:21" x14ac:dyDescent="0.3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T512" s="81">
        <v>601000</v>
      </c>
      <c r="U512" s="81" t="s">
        <v>646</v>
      </c>
    </row>
    <row r="513" spans="1:21" x14ac:dyDescent="0.3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T513" s="81">
        <v>602000</v>
      </c>
      <c r="U513" s="81" t="s">
        <v>647</v>
      </c>
    </row>
    <row r="514" spans="1:21" x14ac:dyDescent="0.3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T514" s="81">
        <v>611000</v>
      </c>
      <c r="U514" s="81" t="s">
        <v>648</v>
      </c>
    </row>
    <row r="515" spans="1:21" x14ac:dyDescent="0.3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T515" s="81">
        <v>612000</v>
      </c>
      <c r="U515" s="81" t="s">
        <v>649</v>
      </c>
    </row>
    <row r="516" spans="1:21" x14ac:dyDescent="0.3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T516" s="81">
        <v>613000</v>
      </c>
      <c r="U516" s="81" t="s">
        <v>650</v>
      </c>
    </row>
    <row r="517" spans="1:21" x14ac:dyDescent="0.3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T517" s="81">
        <v>619000</v>
      </c>
      <c r="U517" s="81" t="s">
        <v>651</v>
      </c>
    </row>
    <row r="518" spans="1:21" x14ac:dyDescent="0.3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T518" s="81">
        <v>620100</v>
      </c>
      <c r="U518" s="81" t="s">
        <v>652</v>
      </c>
    </row>
    <row r="519" spans="1:21" x14ac:dyDescent="0.3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T519" s="81">
        <v>620200</v>
      </c>
      <c r="U519" s="81" t="s">
        <v>653</v>
      </c>
    </row>
    <row r="520" spans="1:21" x14ac:dyDescent="0.3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T520" s="81">
        <v>620300</v>
      </c>
      <c r="U520" s="81" t="s">
        <v>654</v>
      </c>
    </row>
    <row r="521" spans="1:21" x14ac:dyDescent="0.3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T521" s="81">
        <v>620900</v>
      </c>
      <c r="U521" s="81" t="s">
        <v>655</v>
      </c>
    </row>
    <row r="522" spans="1:21" x14ac:dyDescent="0.3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T522" s="81">
        <v>631100</v>
      </c>
      <c r="U522" s="81" t="s">
        <v>656</v>
      </c>
    </row>
    <row r="523" spans="1:21" x14ac:dyDescent="0.3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T523" s="81">
        <v>631200</v>
      </c>
      <c r="U523" s="81" t="s">
        <v>657</v>
      </c>
    </row>
    <row r="524" spans="1:21" x14ac:dyDescent="0.3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T524" s="81">
        <v>639100</v>
      </c>
      <c r="U524" s="81" t="s">
        <v>658</v>
      </c>
    </row>
    <row r="525" spans="1:21" x14ac:dyDescent="0.3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T525" s="81">
        <v>639900</v>
      </c>
      <c r="U525" s="81" t="s">
        <v>659</v>
      </c>
    </row>
    <row r="526" spans="1:21" x14ac:dyDescent="0.3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T526" s="81">
        <v>641100</v>
      </c>
      <c r="U526" s="81" t="s">
        <v>660</v>
      </c>
    </row>
    <row r="527" spans="1:21" x14ac:dyDescent="0.3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T527" s="81">
        <v>641900</v>
      </c>
      <c r="U527" s="81" t="s">
        <v>661</v>
      </c>
    </row>
    <row r="528" spans="1:21" x14ac:dyDescent="0.3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T528" s="81">
        <v>642010</v>
      </c>
      <c r="U528" s="81" t="s">
        <v>662</v>
      </c>
    </row>
    <row r="529" spans="1:21" x14ac:dyDescent="0.3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T529" s="81">
        <v>642020</v>
      </c>
      <c r="U529" s="81" t="s">
        <v>663</v>
      </c>
    </row>
    <row r="530" spans="1:21" x14ac:dyDescent="0.3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T530" s="81">
        <v>642030</v>
      </c>
      <c r="U530" s="81" t="s">
        <v>664</v>
      </c>
    </row>
    <row r="531" spans="1:21" x14ac:dyDescent="0.3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T531" s="81">
        <v>643010</v>
      </c>
      <c r="U531" s="81" t="s">
        <v>665</v>
      </c>
    </row>
    <row r="532" spans="1:21" x14ac:dyDescent="0.3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T532" s="81">
        <v>643020</v>
      </c>
      <c r="U532" s="81" t="s">
        <v>666</v>
      </c>
    </row>
    <row r="533" spans="1:21" x14ac:dyDescent="0.3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T533" s="81">
        <v>643030</v>
      </c>
      <c r="U533" s="81" t="s">
        <v>667</v>
      </c>
    </row>
    <row r="534" spans="1:21" x14ac:dyDescent="0.3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T534" s="81">
        <v>643040</v>
      </c>
      <c r="U534" s="81" t="s">
        <v>668</v>
      </c>
    </row>
    <row r="535" spans="1:21" x14ac:dyDescent="0.3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T535" s="81">
        <v>649100</v>
      </c>
      <c r="U535" s="81" t="s">
        <v>669</v>
      </c>
    </row>
    <row r="536" spans="1:21" x14ac:dyDescent="0.3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T536" s="81">
        <v>649210</v>
      </c>
      <c r="U536" s="81" t="s">
        <v>670</v>
      </c>
    </row>
    <row r="537" spans="1:21" x14ac:dyDescent="0.3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T537" s="81">
        <v>649220</v>
      </c>
      <c r="U537" s="81" t="s">
        <v>671</v>
      </c>
    </row>
    <row r="538" spans="1:21" x14ac:dyDescent="0.3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T538" s="81">
        <v>649230</v>
      </c>
      <c r="U538" s="81" t="s">
        <v>672</v>
      </c>
    </row>
    <row r="539" spans="1:21" x14ac:dyDescent="0.3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T539" s="81">
        <v>649240</v>
      </c>
      <c r="U539" s="81" t="s">
        <v>673</v>
      </c>
    </row>
    <row r="540" spans="1:21" x14ac:dyDescent="0.3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T540" s="81">
        <v>649900</v>
      </c>
      <c r="U540" s="81" t="s">
        <v>674</v>
      </c>
    </row>
    <row r="541" spans="1:21" x14ac:dyDescent="0.3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T541" s="81">
        <v>651100</v>
      </c>
      <c r="U541" s="81" t="s">
        <v>675</v>
      </c>
    </row>
    <row r="542" spans="1:21" x14ac:dyDescent="0.3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T542" s="81">
        <v>651200</v>
      </c>
      <c r="U542" s="81" t="s">
        <v>676</v>
      </c>
    </row>
    <row r="543" spans="1:21" x14ac:dyDescent="0.3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T543" s="81">
        <v>652000</v>
      </c>
      <c r="U543" s="81" t="s">
        <v>677</v>
      </c>
    </row>
    <row r="544" spans="1:21" x14ac:dyDescent="0.3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T544" s="81">
        <v>653010</v>
      </c>
      <c r="U544" s="81" t="s">
        <v>678</v>
      </c>
    </row>
    <row r="545" spans="1:21" x14ac:dyDescent="0.3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T545" s="81">
        <v>653020</v>
      </c>
      <c r="U545" s="81" t="s">
        <v>679</v>
      </c>
    </row>
    <row r="546" spans="1:21" x14ac:dyDescent="0.3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T546" s="81">
        <v>661100</v>
      </c>
      <c r="U546" s="81" t="s">
        <v>680</v>
      </c>
    </row>
    <row r="547" spans="1:21" x14ac:dyDescent="0.3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T547" s="81">
        <v>661200</v>
      </c>
      <c r="U547" s="81" t="s">
        <v>681</v>
      </c>
    </row>
    <row r="548" spans="1:21" x14ac:dyDescent="0.3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T548" s="81">
        <v>661900</v>
      </c>
      <c r="U548" s="81" t="s">
        <v>682</v>
      </c>
    </row>
    <row r="549" spans="1:21" x14ac:dyDescent="0.3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T549" s="81">
        <v>662100</v>
      </c>
      <c r="U549" s="81" t="s">
        <v>683</v>
      </c>
    </row>
    <row r="550" spans="1:21" x14ac:dyDescent="0.3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T550" s="81">
        <v>662200</v>
      </c>
      <c r="U550" s="81" t="s">
        <v>684</v>
      </c>
    </row>
    <row r="551" spans="1:21" x14ac:dyDescent="0.3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T551" s="81">
        <v>662900</v>
      </c>
      <c r="U551" s="81" t="s">
        <v>685</v>
      </c>
    </row>
    <row r="552" spans="1:21" x14ac:dyDescent="0.3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T552" s="81">
        <v>663000</v>
      </c>
      <c r="U552" s="81" t="s">
        <v>686</v>
      </c>
    </row>
    <row r="553" spans="1:21" x14ac:dyDescent="0.3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T553" s="81">
        <v>681000</v>
      </c>
      <c r="U553" s="81" t="s">
        <v>687</v>
      </c>
    </row>
    <row r="554" spans="1:21" x14ac:dyDescent="0.3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T554" s="81">
        <v>682010</v>
      </c>
      <c r="U554" s="81" t="s">
        <v>688</v>
      </c>
    </row>
    <row r="555" spans="1:21" x14ac:dyDescent="0.3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T555" s="81">
        <v>682020</v>
      </c>
      <c r="U555" s="81" t="s">
        <v>689</v>
      </c>
    </row>
    <row r="556" spans="1:21" x14ac:dyDescent="0.3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T556" s="81">
        <v>682030</v>
      </c>
      <c r="U556" s="81" t="s">
        <v>690</v>
      </c>
    </row>
    <row r="557" spans="1:21" x14ac:dyDescent="0.3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T557" s="81">
        <v>682040</v>
      </c>
      <c r="U557" s="81" t="s">
        <v>691</v>
      </c>
    </row>
    <row r="558" spans="1:21" x14ac:dyDescent="0.3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T558" s="81">
        <v>683110</v>
      </c>
      <c r="U558" s="81" t="s">
        <v>692</v>
      </c>
    </row>
    <row r="559" spans="1:21" x14ac:dyDescent="0.3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T559" s="81">
        <v>683120</v>
      </c>
      <c r="U559" s="81" t="s">
        <v>693</v>
      </c>
    </row>
    <row r="560" spans="1:21" x14ac:dyDescent="0.3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T560" s="81">
        <v>683210</v>
      </c>
      <c r="U560" s="81" t="s">
        <v>694</v>
      </c>
    </row>
    <row r="561" spans="1:21" x14ac:dyDescent="0.3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T561" s="81">
        <v>683220</v>
      </c>
      <c r="U561" s="81" t="s">
        <v>695</v>
      </c>
    </row>
    <row r="562" spans="1:21" x14ac:dyDescent="0.3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T562" s="81">
        <v>691000</v>
      </c>
      <c r="U562" s="81" t="s">
        <v>696</v>
      </c>
    </row>
    <row r="563" spans="1:21" x14ac:dyDescent="0.3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T563" s="81">
        <v>692000</v>
      </c>
      <c r="U563" s="81" t="s">
        <v>697</v>
      </c>
    </row>
    <row r="564" spans="1:21" x14ac:dyDescent="0.3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T564" s="81">
        <v>701010</v>
      </c>
      <c r="U564" s="81" t="s">
        <v>698</v>
      </c>
    </row>
    <row r="565" spans="1:21" x14ac:dyDescent="0.3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T565" s="81">
        <v>701020</v>
      </c>
      <c r="U565" s="81" t="s">
        <v>699</v>
      </c>
    </row>
    <row r="566" spans="1:21" x14ac:dyDescent="0.3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T566" s="81">
        <v>702100</v>
      </c>
      <c r="U566" s="81" t="s">
        <v>700</v>
      </c>
    </row>
    <row r="567" spans="1:21" x14ac:dyDescent="0.3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T567" s="81">
        <v>702200</v>
      </c>
      <c r="U567" s="81" t="s">
        <v>701</v>
      </c>
    </row>
    <row r="568" spans="1:21" x14ac:dyDescent="0.3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T568" s="81">
        <v>711100</v>
      </c>
      <c r="U568" s="81" t="s">
        <v>702</v>
      </c>
    </row>
    <row r="569" spans="1:21" x14ac:dyDescent="0.3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T569" s="81">
        <v>711210</v>
      </c>
      <c r="U569" s="81" t="s">
        <v>703</v>
      </c>
    </row>
    <row r="570" spans="1:21" x14ac:dyDescent="0.3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T570" s="81">
        <v>711220</v>
      </c>
      <c r="U570" s="81" t="s">
        <v>704</v>
      </c>
    </row>
    <row r="571" spans="1:21" x14ac:dyDescent="0.3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T571" s="81">
        <v>711230</v>
      </c>
      <c r="U571" s="81" t="s">
        <v>705</v>
      </c>
    </row>
    <row r="572" spans="1:21" x14ac:dyDescent="0.3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T572" s="81">
        <v>711240</v>
      </c>
      <c r="U572" s="81" t="s">
        <v>706</v>
      </c>
    </row>
    <row r="573" spans="1:21" x14ac:dyDescent="0.3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T573" s="81">
        <v>711290</v>
      </c>
      <c r="U573" s="81" t="s">
        <v>707</v>
      </c>
    </row>
    <row r="574" spans="1:21" x14ac:dyDescent="0.3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T574" s="81">
        <v>712010</v>
      </c>
      <c r="U574" s="81" t="s">
        <v>708</v>
      </c>
    </row>
    <row r="575" spans="1:21" x14ac:dyDescent="0.3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T575" s="81">
        <v>712020</v>
      </c>
      <c r="U575" s="81" t="s">
        <v>709</v>
      </c>
    </row>
    <row r="576" spans="1:21" x14ac:dyDescent="0.3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T576" s="81">
        <v>712090</v>
      </c>
      <c r="U576" s="81" t="s">
        <v>710</v>
      </c>
    </row>
    <row r="577" spans="1:21" x14ac:dyDescent="0.3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T577" s="81">
        <v>721100</v>
      </c>
      <c r="U577" s="81" t="s">
        <v>711</v>
      </c>
    </row>
    <row r="578" spans="1:21" x14ac:dyDescent="0.3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T578" s="81">
        <v>721900</v>
      </c>
      <c r="U578" s="81" t="s">
        <v>712</v>
      </c>
    </row>
    <row r="579" spans="1:21" x14ac:dyDescent="0.3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T579" s="81">
        <v>722000</v>
      </c>
      <c r="U579" s="81" t="s">
        <v>713</v>
      </c>
    </row>
    <row r="580" spans="1:21" x14ac:dyDescent="0.3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T580" s="81">
        <v>731110</v>
      </c>
      <c r="U580" s="81" t="s">
        <v>714</v>
      </c>
    </row>
    <row r="581" spans="1:21" x14ac:dyDescent="0.3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T581" s="81">
        <v>731190</v>
      </c>
      <c r="U581" s="81" t="s">
        <v>715</v>
      </c>
    </row>
    <row r="582" spans="1:21" x14ac:dyDescent="0.3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T582" s="81">
        <v>731200</v>
      </c>
      <c r="U582" s="81" t="s">
        <v>716</v>
      </c>
    </row>
    <row r="583" spans="1:21" x14ac:dyDescent="0.3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T583" s="81">
        <v>732000</v>
      </c>
      <c r="U583" s="81" t="s">
        <v>717</v>
      </c>
    </row>
    <row r="584" spans="1:21" x14ac:dyDescent="0.3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T584" s="81">
        <v>741010</v>
      </c>
      <c r="U584" s="81" t="s">
        <v>718</v>
      </c>
    </row>
    <row r="585" spans="1:21" x14ac:dyDescent="0.3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T585" s="81">
        <v>741020</v>
      </c>
      <c r="U585" s="81" t="s">
        <v>719</v>
      </c>
    </row>
    <row r="586" spans="1:21" x14ac:dyDescent="0.3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T586" s="81">
        <v>741030</v>
      </c>
      <c r="U586" s="81" t="s">
        <v>720</v>
      </c>
    </row>
    <row r="587" spans="1:21" x14ac:dyDescent="0.3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T587" s="81">
        <v>742000</v>
      </c>
      <c r="U587" s="81" t="s">
        <v>721</v>
      </c>
    </row>
    <row r="588" spans="1:21" x14ac:dyDescent="0.3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T588" s="81">
        <v>743000</v>
      </c>
      <c r="U588" s="81" t="s">
        <v>722</v>
      </c>
    </row>
    <row r="589" spans="1:21" x14ac:dyDescent="0.3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T589" s="81">
        <v>749010</v>
      </c>
      <c r="U589" s="81" t="s">
        <v>723</v>
      </c>
    </row>
    <row r="590" spans="1:21" x14ac:dyDescent="0.3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T590" s="81">
        <v>749090</v>
      </c>
      <c r="U590" s="81" t="s">
        <v>724</v>
      </c>
    </row>
    <row r="591" spans="1:21" x14ac:dyDescent="0.3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T591" s="81">
        <v>750000</v>
      </c>
      <c r="U591" s="81" t="s">
        <v>725</v>
      </c>
    </row>
    <row r="592" spans="1:21" x14ac:dyDescent="0.3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T592" s="81">
        <v>771100</v>
      </c>
      <c r="U592" s="81" t="s">
        <v>726</v>
      </c>
    </row>
    <row r="593" spans="1:21" x14ac:dyDescent="0.3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T593" s="81">
        <v>771200</v>
      </c>
      <c r="U593" s="81" t="s">
        <v>727</v>
      </c>
    </row>
    <row r="594" spans="1:21" x14ac:dyDescent="0.3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T594" s="81">
        <v>772100</v>
      </c>
      <c r="U594" s="81" t="s">
        <v>728</v>
      </c>
    </row>
    <row r="595" spans="1:21" x14ac:dyDescent="0.3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T595" s="81">
        <v>772200</v>
      </c>
      <c r="U595" s="81" t="s">
        <v>729</v>
      </c>
    </row>
    <row r="596" spans="1:21" x14ac:dyDescent="0.3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T596" s="81">
        <v>772900</v>
      </c>
      <c r="U596" s="81" t="s">
        <v>730</v>
      </c>
    </row>
    <row r="597" spans="1:21" x14ac:dyDescent="0.3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T597" s="81">
        <v>773100</v>
      </c>
      <c r="U597" s="81" t="s">
        <v>731</v>
      </c>
    </row>
    <row r="598" spans="1:21" x14ac:dyDescent="0.3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T598" s="81">
        <v>773200</v>
      </c>
      <c r="U598" s="81" t="s">
        <v>732</v>
      </c>
    </row>
    <row r="599" spans="1:21" x14ac:dyDescent="0.3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T599" s="81">
        <v>773300</v>
      </c>
      <c r="U599" s="81" t="s">
        <v>733</v>
      </c>
    </row>
    <row r="600" spans="1:21" x14ac:dyDescent="0.3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T600" s="81">
        <v>773400</v>
      </c>
      <c r="U600" s="81" t="s">
        <v>734</v>
      </c>
    </row>
    <row r="601" spans="1:21" x14ac:dyDescent="0.3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T601" s="81">
        <v>773500</v>
      </c>
      <c r="U601" s="81" t="s">
        <v>735</v>
      </c>
    </row>
    <row r="602" spans="1:21" x14ac:dyDescent="0.3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T602" s="81">
        <v>773900</v>
      </c>
      <c r="U602" s="81" t="s">
        <v>736</v>
      </c>
    </row>
    <row r="603" spans="1:21" x14ac:dyDescent="0.3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T603" s="81">
        <v>774000</v>
      </c>
      <c r="U603" s="81" t="s">
        <v>737</v>
      </c>
    </row>
    <row r="604" spans="1:21" x14ac:dyDescent="0.3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T604" s="81">
        <v>781000</v>
      </c>
      <c r="U604" s="81" t="s">
        <v>738</v>
      </c>
    </row>
    <row r="605" spans="1:21" x14ac:dyDescent="0.3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T605" s="81">
        <v>782000</v>
      </c>
      <c r="U605" s="81" t="s">
        <v>739</v>
      </c>
    </row>
    <row r="606" spans="1:21" x14ac:dyDescent="0.3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T606" s="81">
        <v>783000</v>
      </c>
      <c r="U606" s="81" t="s">
        <v>740</v>
      </c>
    </row>
    <row r="607" spans="1:21" x14ac:dyDescent="0.3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T607" s="81">
        <v>791100</v>
      </c>
      <c r="U607" s="81" t="s">
        <v>741</v>
      </c>
    </row>
    <row r="608" spans="1:21" x14ac:dyDescent="0.3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T608" s="81">
        <v>791200</v>
      </c>
      <c r="U608" s="81" t="s">
        <v>742</v>
      </c>
    </row>
    <row r="609" spans="1:21" x14ac:dyDescent="0.3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T609" s="81">
        <v>799000</v>
      </c>
      <c r="U609" s="81" t="s">
        <v>743</v>
      </c>
    </row>
    <row r="610" spans="1:21" x14ac:dyDescent="0.3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T610" s="81">
        <v>801000</v>
      </c>
      <c r="U610" s="81" t="s">
        <v>744</v>
      </c>
    </row>
    <row r="611" spans="1:21" x14ac:dyDescent="0.3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T611" s="81">
        <v>802000</v>
      </c>
      <c r="U611" s="81" t="s">
        <v>745</v>
      </c>
    </row>
    <row r="612" spans="1:21" x14ac:dyDescent="0.3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T612" s="81">
        <v>803000</v>
      </c>
      <c r="U612" s="81" t="s">
        <v>746</v>
      </c>
    </row>
    <row r="613" spans="1:21" x14ac:dyDescent="0.3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T613" s="81">
        <v>811000</v>
      </c>
      <c r="U613" s="81" t="s">
        <v>747</v>
      </c>
    </row>
    <row r="614" spans="1:21" x14ac:dyDescent="0.3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T614" s="81">
        <v>812100</v>
      </c>
      <c r="U614" s="81" t="s">
        <v>748</v>
      </c>
    </row>
    <row r="615" spans="1:21" x14ac:dyDescent="0.3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T615" s="81">
        <v>812210</v>
      </c>
      <c r="U615" s="81" t="s">
        <v>749</v>
      </c>
    </row>
    <row r="616" spans="1:21" x14ac:dyDescent="0.3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T616" s="81">
        <v>812220</v>
      </c>
      <c r="U616" s="81" t="s">
        <v>750</v>
      </c>
    </row>
    <row r="617" spans="1:21" x14ac:dyDescent="0.3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T617" s="81">
        <v>812290</v>
      </c>
      <c r="U617" s="81" t="s">
        <v>751</v>
      </c>
    </row>
    <row r="618" spans="1:21" x14ac:dyDescent="0.3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T618" s="81">
        <v>812900</v>
      </c>
      <c r="U618" s="81" t="s">
        <v>752</v>
      </c>
    </row>
    <row r="619" spans="1:21" x14ac:dyDescent="0.3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T619" s="81">
        <v>813000</v>
      </c>
      <c r="U619" s="81" t="s">
        <v>753</v>
      </c>
    </row>
    <row r="620" spans="1:21" x14ac:dyDescent="0.3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T620" s="81">
        <v>821100</v>
      </c>
      <c r="U620" s="81" t="s">
        <v>754</v>
      </c>
    </row>
    <row r="621" spans="1:21" x14ac:dyDescent="0.3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T621" s="81">
        <v>821900</v>
      </c>
      <c r="U621" s="81" t="s">
        <v>755</v>
      </c>
    </row>
    <row r="622" spans="1:21" x14ac:dyDescent="0.3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T622" s="81">
        <v>822000</v>
      </c>
      <c r="U622" s="81" t="s">
        <v>756</v>
      </c>
    </row>
    <row r="623" spans="1:21" x14ac:dyDescent="0.3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T623" s="81">
        <v>823000</v>
      </c>
      <c r="U623" s="81" t="s">
        <v>757</v>
      </c>
    </row>
    <row r="624" spans="1:21" x14ac:dyDescent="0.3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T624" s="81">
        <v>829100</v>
      </c>
      <c r="U624" s="81" t="s">
        <v>758</v>
      </c>
    </row>
    <row r="625" spans="1:21" x14ac:dyDescent="0.3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T625" s="81">
        <v>829200</v>
      </c>
      <c r="U625" s="81" t="s">
        <v>759</v>
      </c>
    </row>
    <row r="626" spans="1:21" x14ac:dyDescent="0.3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T626" s="81">
        <v>829900</v>
      </c>
      <c r="U626" s="81" t="s">
        <v>760</v>
      </c>
    </row>
    <row r="627" spans="1:21" x14ac:dyDescent="0.3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T627" s="81">
        <v>841100</v>
      </c>
      <c r="U627" s="81" t="s">
        <v>761</v>
      </c>
    </row>
    <row r="628" spans="1:21" x14ac:dyDescent="0.3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T628" s="81">
        <v>841200</v>
      </c>
      <c r="U628" s="81" t="s">
        <v>762</v>
      </c>
    </row>
    <row r="629" spans="1:21" x14ac:dyDescent="0.3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T629" s="81">
        <v>841300</v>
      </c>
      <c r="U629" s="81" t="s">
        <v>763</v>
      </c>
    </row>
    <row r="630" spans="1:21" x14ac:dyDescent="0.3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T630" s="81">
        <v>842100</v>
      </c>
      <c r="U630" s="81" t="s">
        <v>764</v>
      </c>
    </row>
    <row r="631" spans="1:21" x14ac:dyDescent="0.3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T631" s="81">
        <v>842200</v>
      </c>
      <c r="U631" s="81" t="s">
        <v>765</v>
      </c>
    </row>
    <row r="632" spans="1:21" x14ac:dyDescent="0.3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T632" s="81">
        <v>842300</v>
      </c>
      <c r="U632" s="81" t="s">
        <v>766</v>
      </c>
    </row>
    <row r="633" spans="1:21" x14ac:dyDescent="0.3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T633" s="81">
        <v>842400</v>
      </c>
      <c r="U633" s="81" t="s">
        <v>767</v>
      </c>
    </row>
    <row r="634" spans="1:21" x14ac:dyDescent="0.3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T634" s="81">
        <v>842500</v>
      </c>
      <c r="U634" s="81" t="s">
        <v>768</v>
      </c>
    </row>
    <row r="635" spans="1:21" x14ac:dyDescent="0.3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T635" s="81">
        <v>843000</v>
      </c>
      <c r="U635" s="81" t="s">
        <v>769</v>
      </c>
    </row>
    <row r="636" spans="1:21" x14ac:dyDescent="0.3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T636" s="81">
        <v>851000</v>
      </c>
      <c r="U636" s="81" t="s">
        <v>770</v>
      </c>
    </row>
    <row r="637" spans="1:21" x14ac:dyDescent="0.3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T637" s="81">
        <v>852010</v>
      </c>
      <c r="U637" s="81" t="s">
        <v>771</v>
      </c>
    </row>
    <row r="638" spans="1:21" x14ac:dyDescent="0.3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T638" s="81">
        <v>852020</v>
      </c>
      <c r="U638" s="81" t="s">
        <v>772</v>
      </c>
    </row>
    <row r="639" spans="1:21" x14ac:dyDescent="0.3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T639" s="81">
        <v>853110</v>
      </c>
      <c r="U639" s="81" t="s">
        <v>773</v>
      </c>
    </row>
    <row r="640" spans="1:21" x14ac:dyDescent="0.3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T640" s="81">
        <v>853120</v>
      </c>
      <c r="U640" s="81" t="s">
        <v>774</v>
      </c>
    </row>
    <row r="641" spans="1:21" x14ac:dyDescent="0.3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T641" s="81">
        <v>853200</v>
      </c>
      <c r="U641" s="81" t="s">
        <v>775</v>
      </c>
    </row>
    <row r="642" spans="1:21" x14ac:dyDescent="0.3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T642" s="81">
        <v>854100</v>
      </c>
      <c r="U642" s="81" t="s">
        <v>776</v>
      </c>
    </row>
    <row r="643" spans="1:21" x14ac:dyDescent="0.3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T643" s="81">
        <v>854200</v>
      </c>
      <c r="U643" s="81" t="s">
        <v>777</v>
      </c>
    </row>
    <row r="644" spans="1:21" x14ac:dyDescent="0.3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T644" s="81">
        <v>855100</v>
      </c>
      <c r="U644" s="81" t="s">
        <v>778</v>
      </c>
    </row>
    <row r="645" spans="1:21" x14ac:dyDescent="0.3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T645" s="81">
        <v>855200</v>
      </c>
      <c r="U645" s="81" t="s">
        <v>779</v>
      </c>
    </row>
    <row r="646" spans="1:21" x14ac:dyDescent="0.3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T646" s="81">
        <v>855300</v>
      </c>
      <c r="U646" s="81" t="s">
        <v>780</v>
      </c>
    </row>
    <row r="647" spans="1:21" x14ac:dyDescent="0.3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T647" s="81">
        <v>855900</v>
      </c>
      <c r="U647" s="81" t="s">
        <v>781</v>
      </c>
    </row>
    <row r="648" spans="1:21" x14ac:dyDescent="0.3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T648" s="81">
        <v>856000</v>
      </c>
      <c r="U648" s="81" t="s">
        <v>782</v>
      </c>
    </row>
    <row r="649" spans="1:21" x14ac:dyDescent="0.3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T649" s="81">
        <v>861000</v>
      </c>
      <c r="U649" s="81" t="s">
        <v>783</v>
      </c>
    </row>
    <row r="650" spans="1:21" x14ac:dyDescent="0.3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T650" s="81">
        <v>862100</v>
      </c>
      <c r="U650" s="81" t="s">
        <v>784</v>
      </c>
    </row>
    <row r="651" spans="1:21" x14ac:dyDescent="0.3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T651" s="81">
        <v>862200</v>
      </c>
      <c r="U651" s="81" t="s">
        <v>785</v>
      </c>
    </row>
    <row r="652" spans="1:21" x14ac:dyDescent="0.3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T652" s="81">
        <v>862300</v>
      </c>
      <c r="U652" s="81" t="s">
        <v>786</v>
      </c>
    </row>
    <row r="653" spans="1:21" x14ac:dyDescent="0.3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T653" s="81">
        <v>869010</v>
      </c>
      <c r="U653" s="81" t="s">
        <v>787</v>
      </c>
    </row>
    <row r="654" spans="1:21" x14ac:dyDescent="0.3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T654" s="81">
        <v>869020</v>
      </c>
      <c r="U654" s="81" t="s">
        <v>788</v>
      </c>
    </row>
    <row r="655" spans="1:21" x14ac:dyDescent="0.3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T655" s="81">
        <v>869030</v>
      </c>
      <c r="U655" s="81" t="s">
        <v>789</v>
      </c>
    </row>
    <row r="656" spans="1:21" x14ac:dyDescent="0.3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T656" s="81">
        <v>869040</v>
      </c>
      <c r="U656" s="81" t="s">
        <v>790</v>
      </c>
    </row>
    <row r="657" spans="1:21" x14ac:dyDescent="0.3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T657" s="81">
        <v>869090</v>
      </c>
      <c r="U657" s="81" t="s">
        <v>791</v>
      </c>
    </row>
    <row r="658" spans="1:21" x14ac:dyDescent="0.3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T658" s="81">
        <v>871010</v>
      </c>
      <c r="U658" s="81" t="s">
        <v>792</v>
      </c>
    </row>
    <row r="659" spans="1:21" x14ac:dyDescent="0.3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T659" s="81">
        <v>871020</v>
      </c>
      <c r="U659" s="81" t="s">
        <v>793</v>
      </c>
    </row>
    <row r="660" spans="1:21" x14ac:dyDescent="0.3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T660" s="81">
        <v>872010</v>
      </c>
      <c r="U660" s="81" t="s">
        <v>794</v>
      </c>
    </row>
    <row r="661" spans="1:21" x14ac:dyDescent="0.3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T661" s="81">
        <v>872020</v>
      </c>
      <c r="U661" s="81" t="s">
        <v>795</v>
      </c>
    </row>
    <row r="662" spans="1:21" x14ac:dyDescent="0.3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T662" s="81">
        <v>873010</v>
      </c>
      <c r="U662" s="81" t="s">
        <v>796</v>
      </c>
    </row>
    <row r="663" spans="1:21" x14ac:dyDescent="0.3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T663" s="81">
        <v>873020</v>
      </c>
      <c r="U663" s="81" t="s">
        <v>797</v>
      </c>
    </row>
    <row r="664" spans="1:21" x14ac:dyDescent="0.3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T664" s="81">
        <v>879010</v>
      </c>
      <c r="U664" s="81" t="s">
        <v>798</v>
      </c>
    </row>
    <row r="665" spans="1:21" x14ac:dyDescent="0.3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T665" s="81">
        <v>879020</v>
      </c>
      <c r="U665" s="81" t="s">
        <v>799</v>
      </c>
    </row>
    <row r="666" spans="1:21" x14ac:dyDescent="0.3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T666" s="81">
        <v>879090</v>
      </c>
      <c r="U666" s="81" t="s">
        <v>800</v>
      </c>
    </row>
    <row r="667" spans="1:21" x14ac:dyDescent="0.3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T667" s="81">
        <v>881010</v>
      </c>
      <c r="U667" s="81" t="s">
        <v>801</v>
      </c>
    </row>
    <row r="668" spans="1:21" x14ac:dyDescent="0.3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T668" s="81">
        <v>881020</v>
      </c>
      <c r="U668" s="81" t="s">
        <v>802</v>
      </c>
    </row>
    <row r="669" spans="1:21" x14ac:dyDescent="0.3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T669" s="81">
        <v>881030</v>
      </c>
      <c r="U669" s="81" t="s">
        <v>803</v>
      </c>
    </row>
    <row r="670" spans="1:21" x14ac:dyDescent="0.3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T670" s="81">
        <v>889110</v>
      </c>
      <c r="U670" s="81" t="s">
        <v>804</v>
      </c>
    </row>
    <row r="671" spans="1:21" x14ac:dyDescent="0.3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T671" s="81">
        <v>889120</v>
      </c>
      <c r="U671" s="81" t="s">
        <v>805</v>
      </c>
    </row>
    <row r="672" spans="1:21" x14ac:dyDescent="0.3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T672" s="81">
        <v>889130</v>
      </c>
      <c r="U672" s="81" t="s">
        <v>806</v>
      </c>
    </row>
    <row r="673" spans="1:21" x14ac:dyDescent="0.3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T673" s="81">
        <v>889140</v>
      </c>
      <c r="U673" s="81" t="s">
        <v>807</v>
      </c>
    </row>
    <row r="674" spans="1:21" x14ac:dyDescent="0.3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T674" s="81">
        <v>889150</v>
      </c>
      <c r="U674" s="81" t="s">
        <v>808</v>
      </c>
    </row>
    <row r="675" spans="1:21" x14ac:dyDescent="0.3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T675" s="81">
        <v>889160</v>
      </c>
      <c r="U675" s="81" t="s">
        <v>809</v>
      </c>
    </row>
    <row r="676" spans="1:21" x14ac:dyDescent="0.3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T676" s="81">
        <v>889910</v>
      </c>
      <c r="U676" s="81" t="s">
        <v>810</v>
      </c>
    </row>
    <row r="677" spans="1:21" x14ac:dyDescent="0.3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T677" s="81">
        <v>889920</v>
      </c>
      <c r="U677" s="81" t="s">
        <v>811</v>
      </c>
    </row>
    <row r="678" spans="1:21" x14ac:dyDescent="0.3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T678" s="81">
        <v>889990</v>
      </c>
      <c r="U678" s="81" t="s">
        <v>812</v>
      </c>
    </row>
    <row r="679" spans="1:21" x14ac:dyDescent="0.3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T679" s="81">
        <v>900110</v>
      </c>
      <c r="U679" s="81" t="s">
        <v>813</v>
      </c>
    </row>
    <row r="680" spans="1:21" x14ac:dyDescent="0.3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T680" s="81">
        <v>900120</v>
      </c>
      <c r="U680" s="81" t="s">
        <v>814</v>
      </c>
    </row>
    <row r="681" spans="1:21" x14ac:dyDescent="0.3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T681" s="81">
        <v>900200</v>
      </c>
      <c r="U681" s="81" t="s">
        <v>815</v>
      </c>
    </row>
    <row r="682" spans="1:21" x14ac:dyDescent="0.3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T682" s="81">
        <v>900300</v>
      </c>
      <c r="U682" s="81" t="s">
        <v>816</v>
      </c>
    </row>
    <row r="683" spans="1:21" x14ac:dyDescent="0.3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T683" s="81">
        <v>900400</v>
      </c>
      <c r="U683" s="81" t="s">
        <v>817</v>
      </c>
    </row>
    <row r="684" spans="1:21" x14ac:dyDescent="0.3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T684" s="81">
        <v>910110</v>
      </c>
      <c r="U684" s="81" t="s">
        <v>818</v>
      </c>
    </row>
    <row r="685" spans="1:21" x14ac:dyDescent="0.3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T685" s="81">
        <v>910120</v>
      </c>
      <c r="U685" s="81" t="s">
        <v>819</v>
      </c>
    </row>
    <row r="686" spans="1:21" x14ac:dyDescent="0.3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T686" s="81">
        <v>910200</v>
      </c>
      <c r="U686" s="81" t="s">
        <v>820</v>
      </c>
    </row>
    <row r="687" spans="1:21" x14ac:dyDescent="0.3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T687" s="81">
        <v>910300</v>
      </c>
      <c r="U687" s="81" t="s">
        <v>821</v>
      </c>
    </row>
    <row r="688" spans="1:21" x14ac:dyDescent="0.3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T688" s="81">
        <v>910400</v>
      </c>
      <c r="U688" s="81" t="s">
        <v>822</v>
      </c>
    </row>
    <row r="689" spans="1:21" x14ac:dyDescent="0.3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T689" s="81">
        <v>920000</v>
      </c>
      <c r="U689" s="81" t="s">
        <v>823</v>
      </c>
    </row>
    <row r="690" spans="1:21" x14ac:dyDescent="0.3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T690" s="81">
        <v>931100</v>
      </c>
      <c r="U690" s="81" t="s">
        <v>824</v>
      </c>
    </row>
    <row r="691" spans="1:21" x14ac:dyDescent="0.3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T691" s="81">
        <v>931200</v>
      </c>
      <c r="U691" s="81" t="s">
        <v>825</v>
      </c>
    </row>
    <row r="692" spans="1:21" x14ac:dyDescent="0.3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T692" s="81">
        <v>931300</v>
      </c>
      <c r="U692" s="81" t="s">
        <v>826</v>
      </c>
    </row>
    <row r="693" spans="1:21" x14ac:dyDescent="0.3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T693" s="81">
        <v>931900</v>
      </c>
      <c r="U693" s="81" t="s">
        <v>827</v>
      </c>
    </row>
    <row r="694" spans="1:21" x14ac:dyDescent="0.3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T694" s="81">
        <v>932100</v>
      </c>
      <c r="U694" s="81" t="s">
        <v>828</v>
      </c>
    </row>
    <row r="695" spans="1:21" x14ac:dyDescent="0.3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T695" s="81">
        <v>932910</v>
      </c>
      <c r="U695" s="81" t="s">
        <v>829</v>
      </c>
    </row>
    <row r="696" spans="1:21" x14ac:dyDescent="0.3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T696" s="81">
        <v>932990</v>
      </c>
      <c r="U696" s="81" t="s">
        <v>830</v>
      </c>
    </row>
    <row r="697" spans="1:21" x14ac:dyDescent="0.3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T697" s="81">
        <v>941100</v>
      </c>
      <c r="U697" s="81" t="s">
        <v>831</v>
      </c>
    </row>
    <row r="698" spans="1:21" x14ac:dyDescent="0.3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T698" s="81">
        <v>941200</v>
      </c>
      <c r="U698" s="81" t="s">
        <v>832</v>
      </c>
    </row>
    <row r="699" spans="1:21" x14ac:dyDescent="0.3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T699" s="81">
        <v>942000</v>
      </c>
      <c r="U699" s="81" t="s">
        <v>833</v>
      </c>
    </row>
    <row r="700" spans="1:21" x14ac:dyDescent="0.3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T700" s="81">
        <v>949100</v>
      </c>
      <c r="U700" s="81" t="s">
        <v>834</v>
      </c>
    </row>
    <row r="701" spans="1:21" x14ac:dyDescent="0.3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T701" s="81">
        <v>949200</v>
      </c>
      <c r="U701" s="81" t="s">
        <v>835</v>
      </c>
    </row>
    <row r="702" spans="1:21" x14ac:dyDescent="0.3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T702" s="81">
        <v>949900</v>
      </c>
      <c r="U702" s="81" t="s">
        <v>836</v>
      </c>
    </row>
    <row r="703" spans="1:21" x14ac:dyDescent="0.3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T703" s="81">
        <v>951100</v>
      </c>
      <c r="U703" s="81" t="s">
        <v>837</v>
      </c>
    </row>
    <row r="704" spans="1:21" x14ac:dyDescent="0.3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T704" s="81">
        <v>951200</v>
      </c>
      <c r="U704" s="81" t="s">
        <v>838</v>
      </c>
    </row>
    <row r="705" spans="1:21" x14ac:dyDescent="0.3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T705" s="81">
        <v>952100</v>
      </c>
      <c r="U705" s="81" t="s">
        <v>839</v>
      </c>
    </row>
    <row r="706" spans="1:21" x14ac:dyDescent="0.3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T706" s="81">
        <v>952200</v>
      </c>
      <c r="U706" s="81" t="s">
        <v>840</v>
      </c>
    </row>
    <row r="707" spans="1:21" x14ac:dyDescent="0.3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T707" s="81">
        <v>952300</v>
      </c>
      <c r="U707" s="81" t="s">
        <v>841</v>
      </c>
    </row>
    <row r="708" spans="1:21" x14ac:dyDescent="0.3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T708" s="81">
        <v>952400</v>
      </c>
      <c r="U708" s="81" t="s">
        <v>842</v>
      </c>
    </row>
    <row r="709" spans="1:21" x14ac:dyDescent="0.3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T709" s="81">
        <v>952500</v>
      </c>
      <c r="U709" s="81" t="s">
        <v>843</v>
      </c>
    </row>
    <row r="710" spans="1:21" x14ac:dyDescent="0.3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T710" s="81">
        <v>952900</v>
      </c>
      <c r="U710" s="81" t="s">
        <v>844</v>
      </c>
    </row>
    <row r="711" spans="1:21" x14ac:dyDescent="0.3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T711" s="81">
        <v>960110</v>
      </c>
      <c r="U711" s="81" t="s">
        <v>845</v>
      </c>
    </row>
    <row r="712" spans="1:21" x14ac:dyDescent="0.3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T712" s="81">
        <v>960120</v>
      </c>
      <c r="U712" s="81" t="s">
        <v>846</v>
      </c>
    </row>
    <row r="713" spans="1:21" x14ac:dyDescent="0.3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T713" s="81">
        <v>960210</v>
      </c>
      <c r="U713" s="81" t="s">
        <v>847</v>
      </c>
    </row>
    <row r="714" spans="1:21" x14ac:dyDescent="0.3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T714" s="81">
        <v>960220</v>
      </c>
      <c r="U714" s="81" t="s">
        <v>848</v>
      </c>
    </row>
    <row r="715" spans="1:21" x14ac:dyDescent="0.3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T715" s="81">
        <v>960300</v>
      </c>
      <c r="U715" s="81" t="s">
        <v>849</v>
      </c>
    </row>
    <row r="716" spans="1:21" x14ac:dyDescent="0.3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T716" s="81">
        <v>960400</v>
      </c>
      <c r="U716" s="81" t="s">
        <v>850</v>
      </c>
    </row>
    <row r="717" spans="1:21" x14ac:dyDescent="0.3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T717" s="81">
        <v>960900</v>
      </c>
      <c r="U717" s="81" t="s">
        <v>851</v>
      </c>
    </row>
    <row r="718" spans="1:21" x14ac:dyDescent="0.3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T718" s="81">
        <v>990000</v>
      </c>
      <c r="U718" s="81" t="s">
        <v>852</v>
      </c>
    </row>
    <row r="719" spans="1:21" x14ac:dyDescent="0.3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</row>
  </sheetData>
  <sheetProtection algorithmName="SHA-512" hashValue="pleuBplCsPWUT5quTMGeT9zWolDrpWxCflK50+vhEt5MinuXIqRzf30a9p+5jzE+dDuX0hZpD0DgYarLi16mKA==" saltValue="VQ4b7nZ66f4CXGtxiGWvAg==" spinCount="100000" sheet="1" objects="1" scenarios="1"/>
  <mergeCells count="8">
    <mergeCell ref="C1:D1"/>
    <mergeCell ref="P1:R1"/>
    <mergeCell ref="Q8:Q10"/>
    <mergeCell ref="Q11:Q14"/>
    <mergeCell ref="R8:R10"/>
    <mergeCell ref="R11:R14"/>
    <mergeCell ref="R3:R7"/>
    <mergeCell ref="Q3: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4</vt:i4>
      </vt:variant>
    </vt:vector>
  </HeadingPairs>
  <TitlesOfParts>
    <vt:vector size="10" baseType="lpstr">
      <vt:lpstr>Info</vt:lpstr>
      <vt:lpstr>Virksomhedsoplysninger</vt:lpstr>
      <vt:lpstr>Ansøgning om tilsagn del 1</vt:lpstr>
      <vt:lpstr>Ansøgning om tilsagn del 2</vt:lpstr>
      <vt:lpstr>Anmodning om udbetaling</vt:lpstr>
      <vt:lpstr>Lister</vt:lpstr>
      <vt:lpstr>'Anmodning om udbetaling'!Udskriftsområde</vt:lpstr>
      <vt:lpstr>'Ansøgning om tilsagn del 1'!Udskriftsområde</vt:lpstr>
      <vt:lpstr>'Ansøgning om tilsagn del 2'!Udskriftsområde</vt:lpstr>
      <vt:lpstr>Virksomhedsoplysninger!Udskriftsområde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Højborg Thomsen</dc:creator>
  <cp:lastModifiedBy>Mie Højborg Thomsen</cp:lastModifiedBy>
  <cp:lastPrinted>2020-06-08T12:39:50Z</cp:lastPrinted>
  <dcterms:created xsi:type="dcterms:W3CDTF">2020-06-08T07:10:37Z</dcterms:created>
  <dcterms:modified xsi:type="dcterms:W3CDTF">2020-09-30T12:24:40Z</dcterms:modified>
</cp:coreProperties>
</file>