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/>
  <bookViews>
    <workbookView xWindow="-120" yWindow="-120" windowWidth="19320" windowHeight="6585" activeTab="1"/>
  </bookViews>
  <sheets>
    <sheet name="Info" sheetId="4" r:id="rId1"/>
    <sheet name="Beregner - virkningsgrad" sheetId="3" r:id="rId2"/>
    <sheet name="Ark1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0" i="3" l="1"/>
  <c r="C3" i="2" l="1"/>
  <c r="L2" i="2" l="1"/>
  <c r="J5" i="2"/>
  <c r="M2" i="2" l="1"/>
  <c r="C6" i="2"/>
  <c r="C5" i="2"/>
  <c r="N21" i="2" s="1"/>
  <c r="N10" i="2" s="1"/>
  <c r="C4" i="2"/>
  <c r="E4" i="2" s="1"/>
  <c r="C12" i="2" s="1"/>
  <c r="C13" i="2" l="1"/>
  <c r="B13" i="3" s="1"/>
  <c r="N48" i="2"/>
  <c r="N57" i="2"/>
  <c r="G13" i="2"/>
  <c r="G14" i="2"/>
  <c r="G15" i="2"/>
  <c r="H13" i="2"/>
  <c r="H14" i="2"/>
  <c r="H15" i="2"/>
  <c r="J13" i="2"/>
  <c r="J14" i="2"/>
  <c r="J15" i="2"/>
  <c r="N12" i="2" l="1"/>
  <c r="N30" i="2" l="1"/>
  <c r="N39" i="2"/>
  <c r="N5" i="2" l="1"/>
  <c r="N2" i="2" s="1"/>
  <c r="E3" i="2" s="1"/>
  <c r="C8" i="2" s="1"/>
  <c r="C9" i="2" s="1"/>
  <c r="N6" i="2"/>
  <c r="N7" i="2"/>
  <c r="N34" i="2"/>
  <c r="I15" i="2" s="1"/>
  <c r="N33" i="2"/>
  <c r="I14" i="2" s="1"/>
  <c r="N32" i="2"/>
  <c r="I13" i="2" s="1"/>
  <c r="N4" i="2"/>
  <c r="C14" i="2" l="1"/>
  <c r="B14" i="3" s="1"/>
  <c r="C10" i="2"/>
  <c r="W5" i="2"/>
  <c r="W6" i="2" s="1"/>
  <c r="N8" i="2" l="1"/>
  <c r="C15" i="2" l="1"/>
  <c r="N9" i="2" s="1"/>
</calcChain>
</file>

<file path=xl/sharedStrings.xml><?xml version="1.0" encoding="utf-8"?>
<sst xmlns="http://schemas.openxmlformats.org/spreadsheetml/2006/main" count="51" uniqueCount="34">
  <si>
    <t>Brændsel</t>
  </si>
  <si>
    <t>Ydelse</t>
  </si>
  <si>
    <t>Alder</t>
  </si>
  <si>
    <t>Virk. ny</t>
  </si>
  <si>
    <t>Virk. nu</t>
  </si>
  <si>
    <t>Halm</t>
  </si>
  <si>
    <t>Træpiller</t>
  </si>
  <si>
    <t>Års virk. nu</t>
  </si>
  <si>
    <t>Korr. til årsvirk.</t>
  </si>
  <si>
    <t>Års virk. ny</t>
  </si>
  <si>
    <t>Fald</t>
  </si>
  <si>
    <t>Korr. virk.</t>
  </si>
  <si>
    <t>Brænde</t>
  </si>
  <si>
    <t>Flis</t>
  </si>
  <si>
    <t>Før-situation</t>
  </si>
  <si>
    <t>Kedlens normvirkningsgrad, som ny</t>
  </si>
  <si>
    <t>Kedlens årsvirkningsgrad, som ny</t>
  </si>
  <si>
    <t>Kedlens årsvirkningsgrad, ved udskiftningstidspunkt</t>
  </si>
  <si>
    <t>Efter-situation</t>
  </si>
  <si>
    <t>Olie</t>
  </si>
  <si>
    <t>Gas</t>
  </si>
  <si>
    <t>Kul/koks</t>
  </si>
  <si>
    <t>Kedlens størrelse [kW]</t>
  </si>
  <si>
    <t xml:space="preserve"> </t>
  </si>
  <si>
    <t>Beregningsværktøj til at bestemme normvirkningsgrader</t>
  </si>
  <si>
    <t>Kedlens alder [år]</t>
  </si>
  <si>
    <t>Indtast kedlens nominelle ydelse i kW.</t>
  </si>
  <si>
    <t>Indtast den eksisterende kedels alder i hele antal år.</t>
  </si>
  <si>
    <t>Vælg brændsel i rullemenuen.</t>
  </si>
  <si>
    <t>Her beregnes den nye kedels årsvirkningsgrad, som skal benyttes til beregning af energiforbruget i efter-situationen</t>
  </si>
  <si>
    <t xml:space="preserve">Beregning af kedlens årsvirkningsgrad som ny. </t>
  </si>
  <si>
    <r>
      <t xml:space="preserve">Her er kedlens årsvirkningsgrad beregnet. Det er denne som skal benyttes til beregning af energiforbruget i før-situationen. </t>
    </r>
    <r>
      <rPr>
        <b/>
        <u/>
        <sz val="9"/>
        <color rgb="FF9C6500"/>
        <rFont val="Calibri"/>
        <family val="2"/>
        <scheme val="minor"/>
      </rPr>
      <t>Bemærk at denne værdi ikke må være under 50%.</t>
    </r>
  </si>
  <si>
    <t>Indtast kedlens normvirkningsgrad fra kedelliste eller fx prøvningsattest. Virkningsgraden indtastes som kommatal. Fx 0,90</t>
  </si>
  <si>
    <t>Indtast kedlens normvirkningsgrad fra kedelliste eller prøvningsattest. Virkningsgraden indtastes som kommatal. Fx 0,90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</si>
</sst>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%"/>
    <numFmt numFmtId="165" formatCode=";;\ ;"/>
  </numFmts>
  <fonts count="16" x14ac:knownFonts="1">
    <font>
      <sz val="11"/>
      <color theme="1"/>
      <name val="Calibri"/>
      <family val="2"/>
      <scheme val="minor"/>
    </font>
    <font>
      <sz val="8.5"/>
      <color theme="0"/>
      <name val="Verdana"/>
      <family val="2"/>
    </font>
    <font>
      <sz val="8.5"/>
      <color theme="1"/>
      <name val="Verdana"/>
      <family val="2"/>
    </font>
    <font>
      <sz val="8.5"/>
      <color theme="1" tint="0.14999847407452621"/>
      <name val="Verdana"/>
      <family val="2"/>
    </font>
    <font>
      <sz val="8.5"/>
      <color theme="1" tint="4.9989318521683403E-2"/>
      <name val="Verdana"/>
      <family val="2"/>
    </font>
    <font>
      <sz val="11"/>
      <color rgb="FF3F3F76"/>
      <name val="Calibri"/>
      <family val="2"/>
      <scheme val="minor"/>
    </font>
    <font>
      <sz val="8.5"/>
      <color rgb="FF3F3F76"/>
      <name val="Verdan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8.5"/>
      <color rgb="FFFA7D00"/>
      <name val="Verdana"/>
      <family val="2"/>
    </font>
    <font>
      <sz val="8.5"/>
      <name val="Verdana"/>
      <family val="2"/>
    </font>
    <font>
      <sz val="11"/>
      <color rgb="FF9C6500"/>
      <name val="Calibri"/>
      <family val="2"/>
      <scheme val="minor"/>
    </font>
    <font>
      <b/>
      <sz val="9"/>
      <color rgb="FF9C65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9"/>
      <color rgb="FF9C65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8DB4E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CC99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rgb="FFFFEB9C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4" borderId="1" applyNumberFormat="0" applyAlignment="0" applyProtection="0"/>
    <xf numFmtId="9" fontId="7" fillId="0" borderId="0" applyFont="0" applyFill="0" applyBorder="0" applyAlignment="0" applyProtection="0"/>
    <xf numFmtId="0" fontId="9" fillId="6" borderId="1" applyNumberFormat="0" applyAlignment="0" applyProtection="0"/>
    <xf numFmtId="0" fontId="12" fillId="8" borderId="0" applyNumberFormat="0" applyBorder="0" applyAlignment="0" applyProtection="0"/>
  </cellStyleXfs>
  <cellXfs count="33">
    <xf numFmtId="0" fontId="0" fillId="0" borderId="0" xfId="0"/>
    <xf numFmtId="0" fontId="8" fillId="0" borderId="0" xfId="0" applyFont="1" applyProtection="1"/>
    <xf numFmtId="2" fontId="0" fillId="0" borderId="0" xfId="0" applyNumberFormat="1" applyProtection="1"/>
    <xf numFmtId="0" fontId="0" fillId="0" borderId="0" xfId="0" applyProtection="1"/>
    <xf numFmtId="0" fontId="0" fillId="0" borderId="2" xfId="0" applyBorder="1" applyProtection="1"/>
    <xf numFmtId="2" fontId="0" fillId="5" borderId="2" xfId="2" applyNumberFormat="1" applyFont="1" applyFill="1" applyBorder="1" applyProtection="1"/>
    <xf numFmtId="0" fontId="0" fillId="9" borderId="2" xfId="0" applyFill="1" applyBorder="1" applyAlignment="1" applyProtection="1">
      <alignment horizontal="right"/>
      <protection locked="0"/>
    </xf>
    <xf numFmtId="2" fontId="0" fillId="9" borderId="2" xfId="2" applyNumberFormat="1" applyFont="1" applyFill="1" applyBorder="1" applyProtection="1">
      <protection locked="0"/>
    </xf>
    <xf numFmtId="0" fontId="0" fillId="9" borderId="2" xfId="0" applyFill="1" applyBorder="1" applyProtection="1">
      <protection locked="0"/>
    </xf>
    <xf numFmtId="0" fontId="0" fillId="0" borderId="0" xfId="0" applyBorder="1" applyProtection="1"/>
    <xf numFmtId="0" fontId="14" fillId="0" borderId="0" xfId="0" applyFont="1" applyProtection="1"/>
    <xf numFmtId="165" fontId="4" fillId="0" borderId="0" xfId="0" applyNumberFormat="1" applyFont="1" applyAlignment="1" applyProtection="1">
      <alignment horizontal="left" vertical="center" indent="1"/>
      <protection hidden="1"/>
    </xf>
    <xf numFmtId="165" fontId="1" fillId="0" borderId="0" xfId="0" applyNumberFormat="1" applyFont="1" applyAlignment="1" applyProtection="1">
      <alignment horizontal="left" vertical="center" indent="1"/>
      <protection hidden="1"/>
    </xf>
    <xf numFmtId="165" fontId="2" fillId="0" borderId="0" xfId="0" applyNumberFormat="1" applyFont="1" applyAlignment="1" applyProtection="1">
      <alignment horizontal="left" vertical="center" indent="1"/>
      <protection hidden="1"/>
    </xf>
    <xf numFmtId="165" fontId="1" fillId="0" borderId="0" xfId="0" applyNumberFormat="1" applyFont="1" applyFill="1" applyAlignment="1" applyProtection="1">
      <alignment horizontal="left" vertical="center" indent="1"/>
      <protection hidden="1"/>
    </xf>
    <xf numFmtId="165" fontId="1" fillId="2" borderId="0" xfId="0" applyNumberFormat="1" applyFont="1" applyFill="1" applyAlignment="1" applyProtection="1">
      <alignment horizontal="left" vertical="center" indent="1"/>
      <protection hidden="1"/>
    </xf>
    <xf numFmtId="165" fontId="3" fillId="0" borderId="0" xfId="0" applyNumberFormat="1" applyFont="1" applyFill="1" applyAlignment="1" applyProtection="1">
      <alignment horizontal="left" vertical="center" indent="1"/>
      <protection hidden="1"/>
    </xf>
    <xf numFmtId="165" fontId="3" fillId="0" borderId="0" xfId="0" applyNumberFormat="1" applyFont="1" applyAlignment="1" applyProtection="1">
      <alignment horizontal="left" vertical="center" indent="1"/>
      <protection hidden="1"/>
    </xf>
    <xf numFmtId="165" fontId="10" fillId="6" borderId="1" xfId="3" applyNumberFormat="1" applyFont="1" applyAlignment="1" applyProtection="1">
      <alignment horizontal="left" vertical="center" indent="1"/>
      <protection hidden="1"/>
    </xf>
    <xf numFmtId="165" fontId="6" fillId="4" borderId="1" xfId="1" applyNumberFormat="1" applyFont="1" applyAlignment="1" applyProtection="1">
      <alignment horizontal="left" vertical="center" indent="1"/>
      <protection hidden="1"/>
    </xf>
    <xf numFmtId="165" fontId="2" fillId="7" borderId="0" xfId="0" applyNumberFormat="1" applyFont="1" applyFill="1" applyAlignment="1" applyProtection="1">
      <alignment horizontal="left" vertical="center" indent="1"/>
      <protection hidden="1"/>
    </xf>
    <xf numFmtId="165" fontId="1" fillId="3" borderId="0" xfId="0" applyNumberFormat="1" applyFont="1" applyFill="1" applyAlignment="1" applyProtection="1">
      <alignment horizontal="left" vertical="center" indent="1"/>
      <protection hidden="1"/>
    </xf>
    <xf numFmtId="165" fontId="11" fillId="0" borderId="0" xfId="2" applyNumberFormat="1" applyFont="1" applyFill="1" applyAlignment="1" applyProtection="1">
      <alignment horizontal="left" vertical="center" indent="1"/>
      <protection hidden="1"/>
    </xf>
    <xf numFmtId="165" fontId="2" fillId="0" borderId="0" xfId="0" applyNumberFormat="1" applyFont="1" applyProtection="1">
      <protection hidden="1"/>
    </xf>
    <xf numFmtId="165" fontId="4" fillId="0" borderId="0" xfId="0" applyNumberFormat="1" applyFont="1" applyProtection="1">
      <protection hidden="1"/>
    </xf>
    <xf numFmtId="0" fontId="13" fillId="8" borderId="2" xfId="4" applyFont="1" applyBorder="1" applyAlignment="1" applyProtection="1">
      <alignment horizontal="center"/>
    </xf>
    <xf numFmtId="0" fontId="13" fillId="8" borderId="2" xfId="4" applyFont="1" applyBorder="1" applyAlignment="1" applyProtection="1">
      <alignment horizontal="center" vertical="center" wrapText="1"/>
    </xf>
    <xf numFmtId="164" fontId="13" fillId="8" borderId="2" xfId="4" applyNumberFormat="1" applyFont="1" applyBorder="1" applyAlignment="1" applyProtection="1">
      <alignment horizontal="center" vertical="center" wrapText="1"/>
    </xf>
    <xf numFmtId="0" fontId="13" fillId="8" borderId="2" xfId="4" applyFont="1" applyBorder="1" applyAlignment="1" applyProtection="1">
      <alignment horizontal="center" vertical="center"/>
    </xf>
    <xf numFmtId="0" fontId="13" fillId="8" borderId="2" xfId="4" applyFont="1" applyBorder="1" applyAlignment="1">
      <alignment horizontal="center" wrapText="1"/>
    </xf>
    <xf numFmtId="0" fontId="13" fillId="8" borderId="3" xfId="4" applyFont="1" applyBorder="1" applyAlignment="1" applyProtection="1">
      <alignment horizontal="center" vertical="center" wrapText="1"/>
    </xf>
    <xf numFmtId="0" fontId="13" fillId="8" borderId="4" xfId="4" applyFont="1" applyBorder="1" applyAlignment="1" applyProtection="1">
      <alignment horizontal="center" vertical="center" wrapText="1"/>
    </xf>
    <xf numFmtId="0" fontId="13" fillId="8" borderId="5" xfId="4" applyFont="1" applyBorder="1" applyAlignment="1" applyProtection="1">
      <alignment horizontal="center" vertical="center" wrapText="1"/>
    </xf>
  </cellXfs>
  <cellStyles count="5">
    <cellStyle name="Beregning" xfId="3" builtinId="22"/>
    <cellStyle name="Input" xfId="1" builtinId="20"/>
    <cellStyle name="Neutral" xfId="4" builtinId="28"/>
    <cellStyle name="Normal" xfId="0" builtinId="0"/>
    <cellStyle name="Pro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2.3846557641833233E-2"/>
                  <c:y val="0.3456790123456789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'Ark1'!$V$4:$V$6</c:f>
              <c:numCache>
                <c:formatCode>;;\ ;</c:formatCode>
                <c:ptCount val="3"/>
                <c:pt idx="0">
                  <c:v>1000</c:v>
                </c:pt>
                <c:pt idx="1">
                  <c:v>100</c:v>
                </c:pt>
                <c:pt idx="2">
                  <c:v>10</c:v>
                </c:pt>
              </c:numCache>
            </c:numRef>
          </c:xVal>
          <c:yVal>
            <c:numRef>
              <c:f>'Ark1'!$W$4:$W$6</c:f>
              <c:numCache>
                <c:formatCode>;;\ ;</c:formatCode>
                <c:ptCount val="3"/>
                <c:pt idx="0">
                  <c:v>0.96</c:v>
                </c:pt>
                <c:pt idx="1">
                  <c:v>0.95</c:v>
                </c:pt>
                <c:pt idx="2">
                  <c:v>0.94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4F0-4F61-B08A-C6B7BE81B7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'Ark1'!$M$4:$M$8</c:f>
              <c:strCache>
                <c:ptCount val="5"/>
                <c:pt idx="0">
                  <c:v>Træpiller</c:v>
                </c:pt>
                <c:pt idx="1">
                  <c:v>Brænde</c:v>
                </c:pt>
                <c:pt idx="2">
                  <c:v>Flis</c:v>
                </c:pt>
                <c:pt idx="3">
                  <c:v>Halm</c:v>
                </c:pt>
                <c:pt idx="4">
                  <c:v>Olie</c:v>
                </c:pt>
              </c:strCache>
            </c:strRef>
          </c:cat>
          <c:val>
            <c:numRef>
              <c:f>'Ark1'!$N$4:$N$8</c:f>
              <c:numCache>
                <c:formatCode>;;\ ;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E0-40E7-90CF-5B1894894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2885856"/>
        <c:axId val="432886840"/>
      </c:lineChart>
      <c:catAx>
        <c:axId val="432885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86840"/>
        <c:crosses val="autoZero"/>
        <c:auto val="1"/>
        <c:lblAlgn val="ctr"/>
        <c:lblOffset val="100"/>
        <c:noMultiLvlLbl val="0"/>
      </c:catAx>
      <c:valAx>
        <c:axId val="4328868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858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'Ark1'!$G$12</c:f>
              <c:strCache>
                <c:ptCount val="1"/>
                <c:pt idx="0">
                  <c:v>Træpiller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'Ark1'!$G$13:$G$15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EA-4B31-874D-4B3831D47BA4}"/>
            </c:ext>
          </c:extLst>
        </c:ser>
        <c:ser>
          <c:idx val="1"/>
          <c:order val="1"/>
          <c:tx>
            <c:strRef>
              <c:f>'Ark1'!$H$12</c:f>
              <c:strCache>
                <c:ptCount val="1"/>
                <c:pt idx="0">
                  <c:v>Brænde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'Ark1'!$H$13:$H$15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4EA-4B31-874D-4B3831D47BA4}"/>
            </c:ext>
          </c:extLst>
        </c:ser>
        <c:ser>
          <c:idx val="2"/>
          <c:order val="2"/>
          <c:tx>
            <c:strRef>
              <c:f>'Ark1'!$I$12</c:f>
              <c:strCache>
                <c:ptCount val="1"/>
                <c:pt idx="0">
                  <c:v>Flis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og"/>
            <c:dispRSqr val="0"/>
            <c:dispEq val="0"/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'Ark1'!$I$13:$I$15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4EA-4B31-874D-4B3831D47BA4}"/>
            </c:ext>
          </c:extLst>
        </c:ser>
        <c:ser>
          <c:idx val="3"/>
          <c:order val="3"/>
          <c:tx>
            <c:strRef>
              <c:f>'Ark1'!$J$12</c:f>
              <c:strCache>
                <c:ptCount val="1"/>
                <c:pt idx="0">
                  <c:v>Halm</c:v>
                </c:pt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8348881543901104E-2"/>
                  <c:y val="-0.3521457902006566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5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Verdana" panose="020B0604030504040204" pitchFamily="34" charset="0"/>
                      <a:ea typeface="Verdana" panose="020B0604030504040204" pitchFamily="34" charset="0"/>
                      <a:cs typeface="Verdana" panose="020B0604030504040204" pitchFamily="34" charset="0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'Ark1'!$F$13:$F$15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'Ark1'!$J$13:$J$15</c:f>
              <c:numCache>
                <c:formatCode>;;\ ;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4EA-4B31-874D-4B3831D47BA4}"/>
            </c:ext>
          </c:extLst>
        </c:ser>
        <c:ser>
          <c:idx val="4"/>
          <c:order val="4"/>
          <c:tx>
            <c:v>ssfsdf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'Ark1'!$C$5</c:f>
              <c:numCache>
                <c:formatCode>;;\ ;</c:formatCode>
                <c:ptCount val="1"/>
                <c:pt idx="0">
                  <c:v>0</c:v>
                </c:pt>
              </c:numCache>
            </c:numRef>
          </c:xVal>
          <c:yVal>
            <c:numRef>
              <c:f>'Ark1'!$E$8</c:f>
              <c:numCache>
                <c:formatCode>;;\ ;</c:formatCode>
                <c:ptCount val="1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4EA-4B31-874D-4B3831D47BA4}"/>
            </c:ext>
          </c:extLst>
        </c:ser>
        <c:ser>
          <c:idx val="5"/>
          <c:order val="5"/>
          <c:tx>
            <c:strRef>
              <c:f>'Ark1'!$B$25</c:f>
              <c:strCache>
                <c:ptCount val="1"/>
              </c:strCache>
            </c:strRef>
          </c:tx>
          <c:spPr>
            <a:ln w="25400" cap="rnd">
              <a:noFill/>
              <a:round/>
            </a:ln>
            <a:effectLst/>
          </c:spPr>
          <c:marker>
            <c:symbol val="none"/>
          </c:marker>
          <c:xVal>
            <c:numRef>
              <c:f>'Ark1'!$B$26:$B$29</c:f>
              <c:numCache>
                <c:formatCode>;;\ ;</c:formatCode>
                <c:ptCount val="4"/>
              </c:numCache>
            </c:numRef>
          </c:xVal>
          <c:yVal>
            <c:numRef>
              <c:f>'Ark1'!$C$26:$C$29</c:f>
              <c:numCache>
                <c:formatCode>;;\ ;</c:formatCode>
                <c:ptCount val="4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22-440F-9CF9-56701BBAD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27091104"/>
        <c:axId val="474292800"/>
      </c:scatterChart>
      <c:valAx>
        <c:axId val="3270911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474292800"/>
        <c:crosses val="autoZero"/>
        <c:crossBetween val="midCat"/>
      </c:valAx>
      <c:valAx>
        <c:axId val="474292800"/>
        <c:scaling>
          <c:orientation val="minMax"/>
          <c:max val="0.85000000000000009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Verdana" panose="020B0604030504040204" pitchFamily="34" charset="0"/>
                <a:ea typeface="Verdana" panose="020B0604030504040204" pitchFamily="34" charset="0"/>
                <a:cs typeface="Verdana" panose="020B0604030504040204" pitchFamily="34" charset="0"/>
              </a:defRPr>
            </a:pPr>
            <a:endParaRPr lang="da-DK"/>
          </a:p>
        </c:txPr>
        <c:crossAx val="327091104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legendEntry>
        <c:idx val="0"/>
        <c:delete val="1"/>
      </c:legendEntry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50" b="0" i="0">
          <a:latin typeface="Verdana" panose="020B0604030504040204" pitchFamily="34" charset="0"/>
          <a:ea typeface="Verdana" panose="020B0604030504040204" pitchFamily="34" charset="0"/>
          <a:cs typeface="Verdana" panose="020B0604030504040204" pitchFamily="34" charset="0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3318389681608993E-2"/>
                  <c:y val="-0.1519101049868766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'Ark1'!$M$14:$M$16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'Ark1'!$N$14:$N$16</c:f>
              <c:numCache>
                <c:formatCode>;;\ ;</c:formatCode>
                <c:ptCount val="3"/>
                <c:pt idx="0">
                  <c:v>0.99</c:v>
                </c:pt>
                <c:pt idx="1">
                  <c:v>0.85</c:v>
                </c:pt>
                <c:pt idx="2">
                  <c:v>0.78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467-470D-BBDD-2A040CBD4A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8315354330708661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'Ark1'!$M$23:$M$25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'Ark1'!$N$23:$N$25</c:f>
              <c:numCache>
                <c:formatCode>;;\ ;</c:formatCode>
                <c:ptCount val="3"/>
                <c:pt idx="0">
                  <c:v>0.98504999999999998</c:v>
                </c:pt>
                <c:pt idx="1">
                  <c:v>0.83129999999999993</c:v>
                </c:pt>
                <c:pt idx="2">
                  <c:v>0.75660000000000005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111-4055-BA7F-11E822B45C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0.10171345206287175"/>
                  <c:y val="-0.1757034120734908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'Ark1'!$M$32:$M$34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'Ark1'!$N$32:$N$34</c:f>
              <c:numCache>
                <c:formatCode>;;\ ;</c:formatCode>
                <c:ptCount val="3"/>
                <c:pt idx="0">
                  <c:v>0.96534900000000001</c:v>
                </c:pt>
                <c:pt idx="1">
                  <c:v>0.8146739999999999</c:v>
                </c:pt>
                <c:pt idx="2">
                  <c:v>0.74146800000000002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9F4-4856-AC6D-ED1CF4E2E4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'Ark1'!$M$41:$M$43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'Ark1'!$N$41:$N$43</c:f>
              <c:numCache>
                <c:formatCode>;;\ ;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CD7-41AA-BA02-C3D04D24D5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og"/>
            <c:dispRSqr val="0"/>
            <c:dispEq val="1"/>
            <c:trendlineLbl>
              <c:layout>
                <c:manualLayout>
                  <c:x val="9.7515920872240369E-2"/>
                  <c:y val="-0.151757217847769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8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'Ark1'!$M$50:$M$52</c:f>
              <c:numCache>
                <c:formatCode>;;\ ;</c:formatCode>
                <c:ptCount val="3"/>
                <c:pt idx="0">
                  <c:v>1</c:v>
                </c:pt>
                <c:pt idx="1">
                  <c:v>10</c:v>
                </c:pt>
                <c:pt idx="2">
                  <c:v>30</c:v>
                </c:pt>
              </c:numCache>
            </c:numRef>
          </c:xVal>
          <c:yVal>
            <c:numRef>
              <c:f>'Ark1'!$N$50:$N$52</c:f>
              <c:numCache>
                <c:formatCode>;;\ ;</c:formatCode>
                <c:ptCount val="3"/>
                <c:pt idx="0">
                  <c:v>0.92643952499999993</c:v>
                </c:pt>
                <c:pt idx="1">
                  <c:v>0.75649999999999995</c:v>
                </c:pt>
                <c:pt idx="2">
                  <c:v>0.67313999999999996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87A-4896-B7E9-D6CAB2759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2892416"/>
        <c:axId val="432891432"/>
      </c:scatterChart>
      <c:valAx>
        <c:axId val="4328924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;;\ ;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1432"/>
        <c:crosses val="autoZero"/>
        <c:crossBetween val="midCat"/>
      </c:valAx>
      <c:valAx>
        <c:axId val="432891432"/>
        <c:scaling>
          <c:orientation val="minMax"/>
          <c:max val="1.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328924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800"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</xdr:row>
      <xdr:rowOff>0</xdr:rowOff>
    </xdr:from>
    <xdr:to>
      <xdr:col>14</xdr:col>
      <xdr:colOff>485775</xdr:colOff>
      <xdr:row>18</xdr:row>
      <xdr:rowOff>95250</xdr:rowOff>
    </xdr:to>
    <xdr:sp macro="" textlink="">
      <xdr:nvSpPr>
        <xdr:cNvPr id="2" name="Tekstfelt 1"/>
        <xdr:cNvSpPr txBox="1"/>
      </xdr:nvSpPr>
      <xdr:spPr>
        <a:xfrm>
          <a:off x="609600" y="762000"/>
          <a:ext cx="8410575" cy="276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da-DK" sz="1100"/>
        </a:p>
        <a:p>
          <a:endParaRPr lang="da-DK" sz="1100"/>
        </a:p>
        <a:p>
          <a:endParaRPr lang="da-DK" sz="1100"/>
        </a:p>
        <a:p>
          <a:endParaRPr lang="da-DK" sz="1100"/>
        </a:p>
        <a:p>
          <a:endParaRPr lang="da-DK" sz="1100"/>
        </a:p>
        <a:p>
          <a:r>
            <a:rPr lang="da-DK" sz="1100"/>
            <a:t>Dette dokument</a:t>
          </a:r>
          <a:r>
            <a:rPr lang="da-DK" sz="1100" baseline="0"/>
            <a:t> indeholder beregneren som skal benyttes til at bestemme virkningsgrader for </a:t>
          </a:r>
        </a:p>
        <a:p>
          <a:r>
            <a:rPr lang="da-DK" sz="1100" baseline="0"/>
            <a:t>brændselskedler ved</a:t>
          </a:r>
          <a:r>
            <a:rPr lang="da-DK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udskiftning, renovering eller ombygning af brændselskedler på op til 1.000 kW.</a:t>
          </a:r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endParaRPr lang="da-DK" sz="1100" baseline="0"/>
        </a:p>
        <a:p>
          <a:r>
            <a:rPr lang="da-DK" sz="1100" baseline="0"/>
            <a:t>Dokumentinfo:</a:t>
          </a:r>
        </a:p>
        <a:p>
          <a:r>
            <a:rPr lang="da-DK" sz="1100" baseline="0"/>
            <a:t>Version 1.0</a:t>
          </a:r>
        </a:p>
        <a:p>
          <a:r>
            <a:rPr lang="da-DK" sz="1100" baseline="0"/>
            <a:t>25/09-2020</a:t>
          </a:r>
        </a:p>
      </xdr:txBody>
    </xdr:sp>
    <xdr:clientData/>
  </xdr:twoCellAnchor>
  <xdr:twoCellAnchor editAs="oneCell">
    <xdr:from>
      <xdr:col>11</xdr:col>
      <xdr:colOff>28575</xdr:colOff>
      <xdr:row>4</xdr:row>
      <xdr:rowOff>123825</xdr:rowOff>
    </xdr:from>
    <xdr:to>
      <xdr:col>14</xdr:col>
      <xdr:colOff>240665</xdr:colOff>
      <xdr:row>8</xdr:row>
      <xdr:rowOff>56515</xdr:rowOff>
    </xdr:to>
    <xdr:pic>
      <xdr:nvPicPr>
        <xdr:cNvPr id="3" name="Billede 2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734175" y="885825"/>
          <a:ext cx="2040890" cy="69469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1</xdr:colOff>
      <xdr:row>1</xdr:row>
      <xdr:rowOff>0</xdr:rowOff>
    </xdr:from>
    <xdr:to>
      <xdr:col>29</xdr:col>
      <xdr:colOff>1</xdr:colOff>
      <xdr:row>9</xdr:row>
      <xdr:rowOff>0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3FE0A845-F369-4305-B4DF-1998AD789F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1</xdr:row>
      <xdr:rowOff>1</xdr:rowOff>
    </xdr:from>
    <xdr:to>
      <xdr:col>20</xdr:col>
      <xdr:colOff>0</xdr:colOff>
      <xdr:row>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6505B91C-C932-4BE9-9052-B725884A0D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840438</xdr:colOff>
      <xdr:row>17</xdr:row>
      <xdr:rowOff>558</xdr:rowOff>
    </xdr:from>
    <xdr:to>
      <xdr:col>9</xdr:col>
      <xdr:colOff>301997</xdr:colOff>
      <xdr:row>39</xdr:row>
      <xdr:rowOff>133909</xdr:rowOff>
    </xdr:to>
    <xdr:graphicFrame macro="">
      <xdr:nvGraphicFramePr>
        <xdr:cNvPr id="5" name="Diagram 4">
          <a:extLst>
            <a:ext uri="{FF2B5EF4-FFF2-40B4-BE49-F238E27FC236}">
              <a16:creationId xmlns:a16="http://schemas.microsoft.com/office/drawing/2014/main" id="{711CC444-FA74-406B-BCB0-46DB9DE1565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1</xdr:colOff>
      <xdr:row>11</xdr:row>
      <xdr:rowOff>0</xdr:rowOff>
    </xdr:from>
    <xdr:to>
      <xdr:col>20</xdr:col>
      <xdr:colOff>1</xdr:colOff>
      <xdr:row>19</xdr:row>
      <xdr:rowOff>0</xdr:rowOff>
    </xdr:to>
    <xdr:graphicFrame macro="">
      <xdr:nvGraphicFramePr>
        <xdr:cNvPr id="6" name="Diagram 5">
          <a:extLst>
            <a:ext uri="{FF2B5EF4-FFF2-40B4-BE49-F238E27FC236}">
              <a16:creationId xmlns:a16="http://schemas.microsoft.com/office/drawing/2014/main" id="{C2770DCA-05F3-47D0-B45C-3BF352B3E9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1</xdr:colOff>
      <xdr:row>20</xdr:row>
      <xdr:rowOff>0</xdr:rowOff>
    </xdr:from>
    <xdr:to>
      <xdr:col>20</xdr:col>
      <xdr:colOff>1</xdr:colOff>
      <xdr:row>28</xdr:row>
      <xdr:rowOff>0</xdr:rowOff>
    </xdr:to>
    <xdr:graphicFrame macro="">
      <xdr:nvGraphicFramePr>
        <xdr:cNvPr id="7" name="Diagram 6">
          <a:extLst>
            <a:ext uri="{FF2B5EF4-FFF2-40B4-BE49-F238E27FC236}">
              <a16:creationId xmlns:a16="http://schemas.microsoft.com/office/drawing/2014/main" id="{638E667A-FB66-4B9D-B612-334FFA54F8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1</xdr:colOff>
      <xdr:row>29</xdr:row>
      <xdr:rowOff>0</xdr:rowOff>
    </xdr:from>
    <xdr:to>
      <xdr:col>20</xdr:col>
      <xdr:colOff>1</xdr:colOff>
      <xdr:row>37</xdr:row>
      <xdr:rowOff>0</xdr:rowOff>
    </xdr:to>
    <xdr:graphicFrame macro="">
      <xdr:nvGraphicFramePr>
        <xdr:cNvPr id="8" name="Diagram 7">
          <a:extLst>
            <a:ext uri="{FF2B5EF4-FFF2-40B4-BE49-F238E27FC236}">
              <a16:creationId xmlns:a16="http://schemas.microsoft.com/office/drawing/2014/main" id="{A84C59AD-D5ED-4C97-AFA1-EF63D75A4BB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15</xdr:col>
      <xdr:colOff>1</xdr:colOff>
      <xdr:row>38</xdr:row>
      <xdr:rowOff>0</xdr:rowOff>
    </xdr:from>
    <xdr:to>
      <xdr:col>20</xdr:col>
      <xdr:colOff>1</xdr:colOff>
      <xdr:row>46</xdr:row>
      <xdr:rowOff>0</xdr:rowOff>
    </xdr:to>
    <xdr:graphicFrame macro="">
      <xdr:nvGraphicFramePr>
        <xdr:cNvPr id="9" name="Diagram 8">
          <a:extLst>
            <a:ext uri="{FF2B5EF4-FFF2-40B4-BE49-F238E27FC236}">
              <a16:creationId xmlns:a16="http://schemas.microsoft.com/office/drawing/2014/main" id="{04AE0FB9-2E16-4399-BDA2-A7524B6AB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</xdr:colOff>
      <xdr:row>47</xdr:row>
      <xdr:rowOff>0</xdr:rowOff>
    </xdr:from>
    <xdr:to>
      <xdr:col>20</xdr:col>
      <xdr:colOff>1</xdr:colOff>
      <xdr:row>55</xdr:row>
      <xdr:rowOff>0</xdr:rowOff>
    </xdr:to>
    <xdr:graphicFrame macro="">
      <xdr:nvGraphicFramePr>
        <xdr:cNvPr id="10" name="Diagram 9">
          <a:extLst>
            <a:ext uri="{FF2B5EF4-FFF2-40B4-BE49-F238E27FC236}">
              <a16:creationId xmlns:a16="http://schemas.microsoft.com/office/drawing/2014/main" id="{04AE0FB9-2E16-4399-BDA2-A7524B6ABB6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V14" sqref="V14"/>
    </sheetView>
  </sheetViews>
  <sheetFormatPr defaultRowHeight="15" x14ac:dyDescent="0.25"/>
  <sheetData/>
  <sheetProtection algorithmName="SHA-512" hashValue="tG4uZtUEx4g55moUSuV5wjAOJC53dw/RueU863EPTeO2GREpxUTEgmDywEKqRXX9xS77hJJt5Vv/LLDMl0pPPQ==" saltValue="tFobvhFWurqL4Dmvhdmb/g==" spinCount="100000" sheet="1" objects="1" scenarios="1"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rgb="FF00B050"/>
  </sheetPr>
  <dimension ref="A3:H20"/>
  <sheetViews>
    <sheetView tabSelected="1" zoomScaleNormal="100" workbookViewId="0">
      <selection activeCell="B19" sqref="B19"/>
    </sheetView>
  </sheetViews>
  <sheetFormatPr defaultColWidth="9.140625" defaultRowHeight="15" x14ac:dyDescent="0.25"/>
  <cols>
    <col min="1" max="1" width="48.28515625" style="3" customWidth="1"/>
    <col min="2" max="2" width="28.42578125" style="3" customWidth="1"/>
    <col min="3" max="5" width="9.140625" style="3"/>
    <col min="6" max="6" width="11.28515625" style="3" customWidth="1"/>
    <col min="7" max="16384" width="9.140625" style="3"/>
  </cols>
  <sheetData>
    <row r="3" spans="1:8" ht="15.75" x14ac:dyDescent="0.25">
      <c r="A3" s="10" t="s">
        <v>24</v>
      </c>
    </row>
    <row r="7" spans="1:8" x14ac:dyDescent="0.25">
      <c r="A7" s="3" t="s">
        <v>23</v>
      </c>
    </row>
    <row r="8" spans="1:8" x14ac:dyDescent="0.25">
      <c r="A8" s="1" t="s">
        <v>14</v>
      </c>
      <c r="B8" s="2"/>
    </row>
    <row r="9" spans="1:8" x14ac:dyDescent="0.25">
      <c r="A9" s="4" t="s">
        <v>22</v>
      </c>
      <c r="B9" s="6"/>
      <c r="C9" s="25" t="s">
        <v>26</v>
      </c>
      <c r="D9" s="25"/>
      <c r="E9" s="25"/>
      <c r="F9" s="25"/>
    </row>
    <row r="10" spans="1:8" x14ac:dyDescent="0.25">
      <c r="A10" s="4" t="s">
        <v>0</v>
      </c>
      <c r="B10" s="6"/>
      <c r="C10" s="30" t="s">
        <v>28</v>
      </c>
      <c r="D10" s="31"/>
      <c r="E10" s="31"/>
      <c r="F10" s="32"/>
    </row>
    <row r="11" spans="1:8" ht="24" customHeight="1" x14ac:dyDescent="0.25">
      <c r="A11" s="4" t="s">
        <v>25</v>
      </c>
      <c r="B11" s="8"/>
      <c r="C11" s="26" t="s">
        <v>27</v>
      </c>
      <c r="D11" s="26"/>
      <c r="E11" s="26"/>
      <c r="F11" s="26"/>
    </row>
    <row r="12" spans="1:8" ht="46.15" customHeight="1" x14ac:dyDescent="0.25">
      <c r="A12" s="4" t="s">
        <v>15</v>
      </c>
      <c r="B12" s="7"/>
      <c r="C12" s="26" t="s">
        <v>33</v>
      </c>
      <c r="D12" s="26"/>
      <c r="E12" s="26"/>
      <c r="F12" s="26"/>
      <c r="H12" s="2"/>
    </row>
    <row r="13" spans="1:8" x14ac:dyDescent="0.25">
      <c r="A13" s="4" t="s">
        <v>16</v>
      </c>
      <c r="B13" s="5" t="str">
        <f>IF(B12&lt;&gt;"",'Ark1'!C13/100,"")</f>
        <v/>
      </c>
      <c r="C13" s="27" t="s">
        <v>30</v>
      </c>
      <c r="D13" s="27"/>
      <c r="E13" s="27"/>
      <c r="F13" s="27"/>
    </row>
    <row r="14" spans="1:8" ht="56.25" customHeight="1" x14ac:dyDescent="0.25">
      <c r="A14" s="4" t="s">
        <v>17</v>
      </c>
      <c r="B14" s="5" t="str">
        <f>IF(B12&lt;&gt;"",'Ark1'!C14/100,"")</f>
        <v/>
      </c>
      <c r="C14" s="26" t="s">
        <v>31</v>
      </c>
      <c r="D14" s="26"/>
      <c r="E14" s="26"/>
      <c r="F14" s="26"/>
    </row>
    <row r="15" spans="1:8" x14ac:dyDescent="0.25">
      <c r="A15" s="9"/>
      <c r="B15"/>
    </row>
    <row r="17" spans="1:6" x14ac:dyDescent="0.25">
      <c r="A17" s="1" t="s">
        <v>18</v>
      </c>
      <c r="B17" s="2"/>
    </row>
    <row r="18" spans="1:6" x14ac:dyDescent="0.25">
      <c r="A18" s="4" t="s">
        <v>22</v>
      </c>
      <c r="B18" s="6"/>
      <c r="C18" s="28" t="s">
        <v>26</v>
      </c>
      <c r="D18" s="28"/>
      <c r="E18" s="28"/>
      <c r="F18" s="28"/>
    </row>
    <row r="19" spans="1:6" ht="36" customHeight="1" x14ac:dyDescent="0.25">
      <c r="A19" s="4" t="s">
        <v>15</v>
      </c>
      <c r="B19" s="7"/>
      <c r="C19" s="29" t="s">
        <v>32</v>
      </c>
      <c r="D19" s="29"/>
      <c r="E19" s="29"/>
      <c r="F19" s="29"/>
    </row>
    <row r="20" spans="1:6" ht="38.450000000000003" customHeight="1" x14ac:dyDescent="0.25">
      <c r="A20" s="4" t="s">
        <v>16</v>
      </c>
      <c r="B20" s="5" t="e">
        <f>B19*(0.0043*LN(B18)+0.93)</f>
        <v>#NUM!</v>
      </c>
      <c r="C20" s="26" t="s">
        <v>29</v>
      </c>
      <c r="D20" s="26"/>
      <c r="E20" s="26"/>
      <c r="F20" s="26"/>
    </row>
  </sheetData>
  <sheetProtection algorithmName="SHA-512" hashValue="TwiUNuhNBpoUDq7FgWi8eqrwgzG2aq9dWrkec+jtmKPjRmLuM6veIjy+Esyt8gku8uP0cuI4P45BsHMfyQOodg==" saltValue="78gGSA2WX7/nMzBcdnux1w==" spinCount="100000" sheet="1" selectLockedCells="1"/>
  <mergeCells count="9">
    <mergeCell ref="C9:F9"/>
    <mergeCell ref="C20:F20"/>
    <mergeCell ref="C14:F14"/>
    <mergeCell ref="C13:F13"/>
    <mergeCell ref="C12:F12"/>
    <mergeCell ref="C18:F18"/>
    <mergeCell ref="C19:F19"/>
    <mergeCell ref="C11:F11"/>
    <mergeCell ref="C10:F10"/>
  </mergeCells>
  <dataValidations xWindow="248" yWindow="508" count="3">
    <dataValidation type="decimal" allowBlank="1" showInputMessage="1" showErrorMessage="1" errorTitle="Fejl i indtastning" error="Virkningsgraden skal indtastes som kommetal. Eksempelvist 0,85. Virkningsgraden kan ikke være over 1,00" sqref="B12">
      <formula1>0</formula1>
      <formula2>1.01</formula2>
    </dataValidation>
    <dataValidation type="decimal" allowBlank="1" showInputMessage="1" showErrorMessage="1" errorTitle="Fejl i indtastning" error="Virkningsgraden skal indtastes som kommetal. Eksempelvist 0,85. Virkningsgraden kan ikke være over 1,00" sqref="B19">
      <formula1>0</formula1>
      <formula2>1.2</formula2>
    </dataValidation>
    <dataValidation type="custom" allowBlank="1" showInputMessage="1" errorTitle="For lav virkningsgrad" error="Kedlens årsvirkningsgrad ved udskiftningstidspunktet kan ikke være mindre end 50 %" promptTitle="Bemærk" prompt="Kedlens årsvirkningsgrad ved udskiftningstidspunktet må ikke være mindre en 50%." sqref="B14">
      <formula1>B14&gt;0.5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48" yWindow="508" count="1">
        <x14:dataValidation type="list" allowBlank="1" showInputMessage="1" showErrorMessage="1">
          <x14:formula1>
            <xm:f>'Ark1'!$M$4:$M$10</xm:f>
          </x14:formula1>
          <xm:sqref>B10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AC68"/>
  <sheetViews>
    <sheetView zoomScale="90" zoomScaleNormal="90" workbookViewId="0">
      <selection activeCell="L16" sqref="L16"/>
    </sheetView>
  </sheetViews>
  <sheetFormatPr defaultColWidth="9.140625" defaultRowHeight="15" customHeight="1" x14ac:dyDescent="0.25"/>
  <cols>
    <col min="1" max="1" width="12.5703125" style="13" customWidth="1"/>
    <col min="2" max="2" width="22.7109375" style="13" customWidth="1"/>
    <col min="3" max="3" width="13.85546875" style="13" bestFit="1" customWidth="1"/>
    <col min="4" max="11" width="9.140625" style="13" customWidth="1"/>
    <col min="12" max="12" width="9.28515625" style="13" bestFit="1" customWidth="1"/>
    <col min="13" max="13" width="14" style="11" bestFit="1" customWidth="1"/>
    <col min="14" max="14" width="13.85546875" style="11" bestFit="1" customWidth="1"/>
    <col min="15" max="15" width="9.28515625" style="11" bestFit="1" customWidth="1"/>
    <col min="16" max="21" width="9.140625" style="11"/>
    <col min="22" max="22" width="9.28515625" style="11" bestFit="1" customWidth="1"/>
    <col min="23" max="23" width="13.85546875" style="11" bestFit="1" customWidth="1"/>
    <col min="24" max="16384" width="9.140625" style="11"/>
  </cols>
  <sheetData>
    <row r="1" spans="1:29" ht="15" customHeight="1" x14ac:dyDescent="0.25">
      <c r="A1" s="12"/>
      <c r="E1" s="14"/>
      <c r="F1" s="14"/>
      <c r="G1" s="14"/>
      <c r="H1" s="14"/>
      <c r="I1" s="14"/>
      <c r="J1" s="14"/>
      <c r="K1" s="14"/>
      <c r="L1" s="12"/>
    </row>
    <row r="2" spans="1:29" ht="15" customHeight="1" x14ac:dyDescent="0.25">
      <c r="B2" s="15"/>
      <c r="C2" s="15"/>
      <c r="F2" s="16"/>
      <c r="L2" s="12" t="str">
        <f>IF(M4=C3,1,IF(M5=C3,2,IF(M6=C3,3,IF(M7=C3,4,IF(M8=C3,5,IF(M9=C3,6,IF(M10=C3,7,"")))))))</f>
        <v/>
      </c>
      <c r="M2" s="15" t="e">
        <f>VLOOKUP(L2,L4:N10,2)</f>
        <v>#N/A</v>
      </c>
      <c r="N2" s="15" t="e">
        <f>VLOOKUP(L2,L4:N10,3)</f>
        <v>#N/A</v>
      </c>
      <c r="V2" s="15" t="s">
        <v>1</v>
      </c>
      <c r="W2" s="15">
        <v>0.01</v>
      </c>
    </row>
    <row r="3" spans="1:29" ht="15" customHeight="1" x14ac:dyDescent="0.25">
      <c r="B3" s="17" t="s">
        <v>0</v>
      </c>
      <c r="C3" s="17">
        <f>'Beregner - virkningsgrad'!B10</f>
        <v>0</v>
      </c>
      <c r="E3" s="18" t="e">
        <f>N2</f>
        <v>#N/A</v>
      </c>
      <c r="F3" s="16"/>
    </row>
    <row r="4" spans="1:29" ht="15" customHeight="1" x14ac:dyDescent="0.25">
      <c r="B4" s="17" t="s">
        <v>1</v>
      </c>
      <c r="C4" s="13">
        <f>'Beregner - virkningsgrad'!B9</f>
        <v>0</v>
      </c>
      <c r="E4" s="18" t="e">
        <f xml:space="preserve"> 0.0043*LN(C4) + 0.93</f>
        <v>#NUM!</v>
      </c>
      <c r="F4" s="16"/>
      <c r="L4" s="12">
        <v>1</v>
      </c>
      <c r="M4" s="11" t="s">
        <v>6</v>
      </c>
      <c r="N4" s="19" t="e">
        <f>N12</f>
        <v>#NUM!</v>
      </c>
      <c r="V4" s="11">
        <v>1000</v>
      </c>
      <c r="W4" s="19">
        <v>0.96</v>
      </c>
    </row>
    <row r="5" spans="1:29" ht="15" customHeight="1" x14ac:dyDescent="0.25">
      <c r="B5" s="17" t="s">
        <v>2</v>
      </c>
      <c r="C5" s="17">
        <f>'Beregner - virkningsgrad'!B11</f>
        <v>0</v>
      </c>
      <c r="E5" s="16"/>
      <c r="F5" s="16"/>
      <c r="J5" s="20" t="str">
        <f>IF(M4=C3,1,IF(M5=C3,2,IF(M6=C3,3,IF(M7=C3,4,IF(M8=C3,5,"")))))</f>
        <v/>
      </c>
      <c r="L5" s="12">
        <v>2</v>
      </c>
      <c r="M5" s="11" t="s">
        <v>12</v>
      </c>
      <c r="N5" s="19" t="e">
        <f>N21</f>
        <v>#NUM!</v>
      </c>
      <c r="V5" s="11">
        <v>100</v>
      </c>
      <c r="W5" s="19">
        <f>W4-W2</f>
        <v>0.95</v>
      </c>
    </row>
    <row r="6" spans="1:29" ht="15" customHeight="1" x14ac:dyDescent="0.25">
      <c r="B6" s="17" t="s">
        <v>3</v>
      </c>
      <c r="C6" s="17">
        <f>'Beregner - virkningsgrad'!B12*100</f>
        <v>0</v>
      </c>
      <c r="E6" s="17"/>
      <c r="F6" s="14"/>
      <c r="G6" s="14"/>
      <c r="H6" s="14"/>
      <c r="I6" s="14"/>
      <c r="J6" s="14"/>
      <c r="K6" s="14"/>
      <c r="L6" s="12">
        <v>3</v>
      </c>
      <c r="M6" s="11" t="s">
        <v>13</v>
      </c>
      <c r="N6" s="19" t="e">
        <f>N30</f>
        <v>#NUM!</v>
      </c>
      <c r="V6" s="11">
        <v>10</v>
      </c>
      <c r="W6" s="19">
        <f>W5-W2</f>
        <v>0.94</v>
      </c>
    </row>
    <row r="7" spans="1:29" ht="15" customHeight="1" x14ac:dyDescent="0.25">
      <c r="B7" s="17"/>
      <c r="C7" s="17"/>
      <c r="E7" s="17"/>
      <c r="F7" s="16"/>
      <c r="G7" s="16"/>
      <c r="H7" s="16"/>
      <c r="I7" s="16"/>
      <c r="J7" s="16"/>
      <c r="K7" s="16"/>
      <c r="L7" s="12">
        <v>4</v>
      </c>
      <c r="M7" s="11" t="s">
        <v>5</v>
      </c>
      <c r="N7" s="19" t="e">
        <f>N39</f>
        <v>#NUM!</v>
      </c>
    </row>
    <row r="8" spans="1:29" ht="15" customHeight="1" x14ac:dyDescent="0.25">
      <c r="B8" s="21" t="s">
        <v>11</v>
      </c>
      <c r="C8" s="21" t="e">
        <f>E3</f>
        <v>#N/A</v>
      </c>
      <c r="E8" s="17"/>
      <c r="G8" s="16"/>
      <c r="H8" s="16"/>
      <c r="I8" s="16"/>
      <c r="J8" s="16"/>
      <c r="K8" s="16"/>
      <c r="L8" s="13">
        <v>5</v>
      </c>
      <c r="M8" s="11" t="s">
        <v>19</v>
      </c>
      <c r="N8" s="19" t="e">
        <f>N48</f>
        <v>#NUM!</v>
      </c>
    </row>
    <row r="9" spans="1:29" ht="15" customHeight="1" x14ac:dyDescent="0.25">
      <c r="B9" s="17" t="s">
        <v>4</v>
      </c>
      <c r="C9" s="17" t="e">
        <f>C6*C8</f>
        <v>#N/A</v>
      </c>
      <c r="E9" s="17"/>
      <c r="F9" s="16"/>
      <c r="G9" s="16"/>
      <c r="H9" s="16"/>
      <c r="I9" s="16"/>
      <c r="J9" s="16"/>
      <c r="K9" s="16"/>
      <c r="L9" s="13">
        <v>6</v>
      </c>
      <c r="M9" s="11" t="s">
        <v>20</v>
      </c>
      <c r="N9" s="19" t="e">
        <f>N57</f>
        <v>#NUM!</v>
      </c>
    </row>
    <row r="10" spans="1:29" ht="15" customHeight="1" x14ac:dyDescent="0.25">
      <c r="B10" s="17" t="s">
        <v>10</v>
      </c>
      <c r="C10" s="17" t="e">
        <f>C6-C9</f>
        <v>#N/A</v>
      </c>
      <c r="E10" s="17"/>
      <c r="F10" s="14"/>
      <c r="G10" s="22"/>
      <c r="H10" s="14"/>
      <c r="I10" s="14"/>
      <c r="J10" s="14"/>
      <c r="K10" s="14"/>
      <c r="L10" s="13">
        <v>7</v>
      </c>
      <c r="M10" s="11" t="s">
        <v>21</v>
      </c>
      <c r="N10" s="19" t="e">
        <f>N21</f>
        <v>#NUM!</v>
      </c>
    </row>
    <row r="11" spans="1:29" ht="15" customHeight="1" x14ac:dyDescent="0.15">
      <c r="B11" s="17"/>
      <c r="C11" s="17"/>
      <c r="E11" s="17"/>
      <c r="F11" s="17"/>
      <c r="G11" s="17"/>
      <c r="H11" s="17"/>
      <c r="I11" s="17"/>
      <c r="J11" s="17"/>
      <c r="K11" s="17"/>
      <c r="L11" s="23"/>
    </row>
    <row r="12" spans="1:29" ht="15" customHeight="1" x14ac:dyDescent="0.25">
      <c r="B12" s="21" t="s">
        <v>8</v>
      </c>
      <c r="C12" s="21" t="e">
        <f>E4</f>
        <v>#NUM!</v>
      </c>
      <c r="E12" s="17"/>
      <c r="F12" s="17"/>
      <c r="G12" s="17" t="s">
        <v>6</v>
      </c>
      <c r="H12" s="17" t="s">
        <v>12</v>
      </c>
      <c r="I12" s="13" t="s">
        <v>13</v>
      </c>
      <c r="J12" s="13" t="s">
        <v>5</v>
      </c>
      <c r="K12" s="17"/>
      <c r="M12" s="15" t="s">
        <v>6</v>
      </c>
      <c r="N12" s="15" t="e">
        <f>-0.062*LN(C5) + 0.9904</f>
        <v>#NUM!</v>
      </c>
    </row>
    <row r="13" spans="1:29" ht="15" customHeight="1" x14ac:dyDescent="0.25">
      <c r="B13" s="17" t="s">
        <v>9</v>
      </c>
      <c r="C13" s="17" t="e">
        <f>C6*C12</f>
        <v>#NUM!</v>
      </c>
      <c r="E13" s="17"/>
      <c r="F13" s="17">
        <v>1</v>
      </c>
      <c r="G13" s="17">
        <f>N14*$C$6/100</f>
        <v>0</v>
      </c>
      <c r="H13" s="17">
        <f>N23*$C$6/100</f>
        <v>0</v>
      </c>
      <c r="I13" s="17">
        <f>N32*$C$6/100</f>
        <v>0</v>
      </c>
      <c r="J13" s="17">
        <f>N41*$C$6/100</f>
        <v>0</v>
      </c>
      <c r="K13" s="17"/>
    </row>
    <row r="14" spans="1:29" ht="15" customHeight="1" x14ac:dyDescent="0.25">
      <c r="B14" s="17" t="s">
        <v>7</v>
      </c>
      <c r="C14" s="17" t="e">
        <f>C9*C12</f>
        <v>#N/A</v>
      </c>
      <c r="E14" s="17"/>
      <c r="F14" s="13">
        <v>10</v>
      </c>
      <c r="G14" s="17">
        <f>N15*$C$6/100</f>
        <v>0</v>
      </c>
      <c r="H14" s="17">
        <f>N24*$C$6/100</f>
        <v>0</v>
      </c>
      <c r="I14" s="17">
        <f>N33*$C$6/100</f>
        <v>0</v>
      </c>
      <c r="J14" s="17">
        <f>N42*$C$6/100</f>
        <v>0</v>
      </c>
      <c r="K14" s="17"/>
      <c r="M14" s="11">
        <v>1</v>
      </c>
      <c r="N14" s="19">
        <v>0.99</v>
      </c>
    </row>
    <row r="15" spans="1:29" ht="15" customHeight="1" x14ac:dyDescent="0.25">
      <c r="B15" s="17" t="s">
        <v>10</v>
      </c>
      <c r="C15" s="17" t="e">
        <f>C13-C14</f>
        <v>#NUM!</v>
      </c>
      <c r="E15" s="17"/>
      <c r="F15" s="13">
        <v>30</v>
      </c>
      <c r="G15" s="17">
        <f>N16*$C$6/100</f>
        <v>0</v>
      </c>
      <c r="H15" s="17">
        <f>N25*$C$6/100</f>
        <v>0</v>
      </c>
      <c r="I15" s="17">
        <f>N34*$C$6/100</f>
        <v>0</v>
      </c>
      <c r="J15" s="17">
        <f>N43*$C$6/100</f>
        <v>0</v>
      </c>
      <c r="K15" s="17"/>
      <c r="M15" s="11">
        <v>10</v>
      </c>
      <c r="N15" s="19">
        <v>0.85</v>
      </c>
    </row>
    <row r="16" spans="1:29" s="24" customFormat="1" ht="15" customHeight="1" x14ac:dyDescent="0.15">
      <c r="A16" s="13"/>
      <c r="B16" s="17"/>
      <c r="C16" s="17"/>
      <c r="D16" s="17"/>
      <c r="E16" s="13"/>
      <c r="F16" s="13"/>
      <c r="G16" s="13"/>
      <c r="H16" s="13"/>
      <c r="I16" s="13"/>
      <c r="J16" s="13"/>
      <c r="K16" s="13"/>
      <c r="L16" s="13"/>
      <c r="M16" s="11">
        <v>30</v>
      </c>
      <c r="N16" s="19">
        <v>0.78</v>
      </c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  <row r="17" spans="1:29" s="24" customFormat="1" ht="15" customHeight="1" x14ac:dyDescent="0.15">
      <c r="A17" s="13"/>
      <c r="B17" s="17"/>
      <c r="C17" s="17"/>
      <c r="D17" s="17"/>
      <c r="E17" s="13"/>
      <c r="F17" s="13"/>
      <c r="G17" s="13"/>
      <c r="H17" s="13"/>
      <c r="I17" s="13"/>
      <c r="J17" s="13"/>
      <c r="K17" s="13"/>
      <c r="L17" s="13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</row>
    <row r="18" spans="1:29" s="24" customFormat="1" ht="15" customHeight="1" x14ac:dyDescent="0.15">
      <c r="A18" s="13"/>
      <c r="B18" s="17"/>
      <c r="C18" s="17"/>
      <c r="D18" s="17"/>
      <c r="E18" s="13"/>
      <c r="F18" s="13"/>
      <c r="G18" s="13"/>
      <c r="H18" s="13"/>
      <c r="I18" s="13"/>
      <c r="J18" s="13"/>
      <c r="K18" s="13"/>
      <c r="L18" s="23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</row>
    <row r="19" spans="1:29" ht="15" customHeight="1" x14ac:dyDescent="0.15">
      <c r="L19" s="23"/>
    </row>
    <row r="20" spans="1:29" ht="15" customHeight="1" x14ac:dyDescent="0.15">
      <c r="L20" s="23"/>
    </row>
    <row r="21" spans="1:29" ht="15" customHeight="1" x14ac:dyDescent="0.25">
      <c r="M21" s="15" t="s">
        <v>12</v>
      </c>
      <c r="N21" s="15" t="e">
        <f xml:space="preserve"> -0.067*LN(C5) + 0.9852</f>
        <v>#NUM!</v>
      </c>
    </row>
    <row r="23" spans="1:29" ht="15" customHeight="1" x14ac:dyDescent="0.25">
      <c r="M23" s="11">
        <v>1</v>
      </c>
      <c r="N23" s="19">
        <v>0.98504999999999998</v>
      </c>
    </row>
    <row r="24" spans="1:29" ht="15" customHeight="1" x14ac:dyDescent="0.25">
      <c r="M24" s="11">
        <v>10</v>
      </c>
      <c r="N24" s="19">
        <v>0.83129999999999993</v>
      </c>
    </row>
    <row r="25" spans="1:29" ht="15" customHeight="1" x14ac:dyDescent="0.25">
      <c r="M25" s="11">
        <v>30</v>
      </c>
      <c r="N25" s="19">
        <v>0.75660000000000005</v>
      </c>
    </row>
    <row r="30" spans="1:29" ht="15" customHeight="1" x14ac:dyDescent="0.25">
      <c r="M30" s="15" t="s">
        <v>13</v>
      </c>
      <c r="N30" s="15" t="e">
        <f>-0.066*LN(C5) + 0.9655</f>
        <v>#NUM!</v>
      </c>
      <c r="O30" s="11">
        <v>0.98</v>
      </c>
    </row>
    <row r="32" spans="1:29" ht="15" customHeight="1" x14ac:dyDescent="0.25">
      <c r="M32" s="11">
        <v>1</v>
      </c>
      <c r="N32" s="19">
        <f>N23*$O$30</f>
        <v>0.96534900000000001</v>
      </c>
    </row>
    <row r="33" spans="13:15" ht="15" customHeight="1" x14ac:dyDescent="0.25">
      <c r="M33" s="11">
        <v>10</v>
      </c>
      <c r="N33" s="19">
        <f>N24*$O$30</f>
        <v>0.8146739999999999</v>
      </c>
    </row>
    <row r="34" spans="13:15" ht="15" customHeight="1" x14ac:dyDescent="0.25">
      <c r="M34" s="11">
        <v>30</v>
      </c>
      <c r="N34" s="19">
        <f>N25*$O$30</f>
        <v>0.74146800000000002</v>
      </c>
    </row>
    <row r="39" spans="13:15" ht="15" customHeight="1" x14ac:dyDescent="0.25">
      <c r="M39" s="15" t="s">
        <v>5</v>
      </c>
      <c r="N39" s="15" t="e">
        <f>-0.074*LN(C5) + 0.9268</f>
        <v>#NUM!</v>
      </c>
      <c r="O39" s="11">
        <v>0.95</v>
      </c>
    </row>
    <row r="41" spans="13:15" ht="15" customHeight="1" x14ac:dyDescent="0.25">
      <c r="M41" s="11">
        <v>1</v>
      </c>
      <c r="N41" s="19">
        <v>0.92643952499999993</v>
      </c>
    </row>
    <row r="42" spans="13:15" ht="15" customHeight="1" x14ac:dyDescent="0.25">
      <c r="M42" s="11">
        <v>10</v>
      </c>
      <c r="N42" s="19">
        <v>0.75649999999999995</v>
      </c>
    </row>
    <row r="43" spans="13:15" ht="15" customHeight="1" x14ac:dyDescent="0.25">
      <c r="M43" s="11">
        <v>30</v>
      </c>
      <c r="N43" s="19">
        <v>0.67313999999999996</v>
      </c>
    </row>
    <row r="48" spans="13:15" ht="15" customHeight="1" x14ac:dyDescent="0.25">
      <c r="M48" s="15" t="s">
        <v>19</v>
      </c>
      <c r="N48" s="15" t="e">
        <f>-0.062*LN(C5) + 0.97</f>
        <v>#NUM!</v>
      </c>
      <c r="O48" s="11">
        <v>0.95</v>
      </c>
    </row>
    <row r="50" spans="13:14" ht="15" customHeight="1" x14ac:dyDescent="0.25">
      <c r="M50" s="11">
        <v>1</v>
      </c>
      <c r="N50" s="19">
        <v>0.92643952499999993</v>
      </c>
    </row>
    <row r="51" spans="13:14" ht="15" customHeight="1" x14ac:dyDescent="0.25">
      <c r="M51" s="11">
        <v>10</v>
      </c>
      <c r="N51" s="19">
        <v>0.75649999999999995</v>
      </c>
    </row>
    <row r="52" spans="13:14" ht="15" customHeight="1" x14ac:dyDescent="0.25">
      <c r="M52" s="11">
        <v>30</v>
      </c>
      <c r="N52" s="19">
        <v>0.67313999999999996</v>
      </c>
    </row>
    <row r="57" spans="13:14" ht="15" customHeight="1" x14ac:dyDescent="0.25">
      <c r="M57" s="15" t="s">
        <v>20</v>
      </c>
      <c r="N57" s="15" t="e">
        <f>-0.065*LN(C5) + 0.99999999</f>
        <v>#NUM!</v>
      </c>
    </row>
    <row r="59" spans="13:14" ht="15" customHeight="1" x14ac:dyDescent="0.25">
      <c r="M59" s="11">
        <v>1</v>
      </c>
      <c r="N59" s="19">
        <v>0.92643952499999993</v>
      </c>
    </row>
    <row r="60" spans="13:14" ht="15" customHeight="1" x14ac:dyDescent="0.25">
      <c r="M60" s="11">
        <v>10</v>
      </c>
      <c r="N60" s="19">
        <v>0.75649999999999995</v>
      </c>
    </row>
    <row r="61" spans="13:14" ht="15" customHeight="1" x14ac:dyDescent="0.25">
      <c r="M61" s="11">
        <v>30</v>
      </c>
      <c r="N61" s="19">
        <v>0.67313999999999996</v>
      </c>
    </row>
    <row r="64" spans="13:14" ht="15" customHeight="1" x14ac:dyDescent="0.25">
      <c r="M64" s="15"/>
      <c r="N64" s="15"/>
    </row>
    <row r="66" spans="14:14" ht="15" customHeight="1" x14ac:dyDescent="0.25">
      <c r="N66" s="19"/>
    </row>
    <row r="67" spans="14:14" ht="15" customHeight="1" x14ac:dyDescent="0.25">
      <c r="N67" s="19"/>
    </row>
    <row r="68" spans="14:14" ht="15" customHeight="1" x14ac:dyDescent="0.25">
      <c r="N68" s="19"/>
    </row>
  </sheetData>
  <sheetProtection algorithmName="SHA-512" hashValue="tvekZNqK5XFI6HV3jU5mZzFuAQK+tzAXl0PYy3rj71aSs8GguHBGWdl4FoL+D3N17OcIESzF7Tewf/pIn170Rw==" saltValue="oWvw4kfZPuIuifr2FZnXdA==" spinCount="100000" sheet="1" objects="1" scenarios="1"/>
  <dataValidations count="1">
    <dataValidation type="list" allowBlank="1" showInputMessage="1" showErrorMessage="1" sqref="C3">
      <formula1>$M$4:$M$9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Info</vt:lpstr>
      <vt:lpstr>Beregner - virkningsgrad</vt:lpstr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2020-09-25T13:41:56Z</dcterms:modified>
</cp:coreProperties>
</file>