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Denne_projektmappe"/>
  <mc:AlternateContent xmlns:mc="http://schemas.openxmlformats.org/markup-compatibility/2006">
    <mc:Choice Requires="x15">
      <x15ac:absPath xmlns:x15ac="http://schemas.microsoft.com/office/spreadsheetml/2010/11/ac" url="C:\Users\B294580\AppData\Roaming\cBrain\F2\Temp\17832301\"/>
    </mc:Choice>
  </mc:AlternateContent>
  <xr:revisionPtr revIDLastSave="0" documentId="13_ncr:1_{352C9EE0-36B5-4216-A1F4-220CD80EA3B5}" xr6:coauthVersionLast="36" xr6:coauthVersionMax="47" xr10:uidLastSave="{00000000-0000-0000-0000-000000000000}"/>
  <bookViews>
    <workbookView xWindow="-120" yWindow="-120" windowWidth="29040" windowHeight="15720" xr2:uid="{00000000-000D-0000-FFFF-FFFF00000000}"/>
  </bookViews>
  <sheets>
    <sheet name="1. Info" sheetId="21" r:id="rId1"/>
    <sheet name="2. mindre varm.f.projekter" sheetId="10" r:id="rId2"/>
    <sheet name="3. Større varm.f.projekter" sheetId="13" r:id="rId3"/>
    <sheet name="4. Beregning af tilskud" sheetId="12" r:id="rId4"/>
    <sheet name="Lister" sheetId="3" r:id="rId5"/>
  </sheets>
  <externalReferences>
    <externalReference r:id="rId6"/>
  </externalReferences>
  <definedNames>
    <definedName name="d">Lister!$J$16:$J$18</definedName>
    <definedName name="data2" localSheetId="2">'3. Større varm.f.projekter'!$Z$16:$AE$25</definedName>
    <definedName name="data2">'2. mindre varm.f.projekter'!$Z$16:$AE$24</definedName>
    <definedName name="data3" localSheetId="0">'[1]3. mindre varm.f.projekter'!$Z$11:$AE$18</definedName>
    <definedName name="data3" localSheetId="2">'3. Større varm.f.projekter'!$Z$11:$AE$20</definedName>
    <definedName name="data3">'2. mindre varm.f.projekter'!$Z$11:$AE$19</definedName>
    <definedName name="liste">Lister!$J$26:$J$27</definedName>
    <definedName name="liste1">Lister!$J$26:$J$31</definedName>
    <definedName name="Liste11">Lister!$J$26:$J$33</definedName>
    <definedName name="liste2">Lister!$K$26:$K$31</definedName>
    <definedName name="Liste22">Lister!$K$26:$K$33</definedName>
    <definedName name="liste3">Lister!$L$26:$L$31</definedName>
    <definedName name="Liste33">Lister!$L$26:$L$33</definedName>
    <definedName name="liste4">Lister!$M$26:$M$30</definedName>
    <definedName name="liste44">Lister!$M$26:$M$30</definedName>
    <definedName name="liste5">Lister!#REF!</definedName>
    <definedName name="liste55">Lister!#REF!</definedName>
    <definedName name="liste6">Lister!$N$26:$N$27</definedName>
    <definedName name="liste66">Lister!$N$26:$N$27</definedName>
    <definedName name="liste7">Lister!$O$26:$O$27</definedName>
    <definedName name="liste77">Lister!$O$26:$O$27</definedName>
    <definedName name="liste8">Lister!#REF!</definedName>
    <definedName name="Liste88">Lister!#REF!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3" l="1"/>
  <c r="B9" i="10"/>
  <c r="E18" i="10"/>
  <c r="T23" i="10" l="1"/>
  <c r="T25" i="10" s="1"/>
  <c r="C27" i="10" s="1"/>
  <c r="C26" i="10"/>
  <c r="E17" i="10"/>
  <c r="E16" i="10"/>
  <c r="E19" i="10"/>
  <c r="E18" i="13"/>
  <c r="E19" i="13"/>
  <c r="E16" i="13"/>
  <c r="E23" i="13"/>
  <c r="S41" i="13"/>
  <c r="E24" i="13" l="1"/>
  <c r="C27" i="13" l="1"/>
  <c r="Y18" i="13"/>
  <c r="E17" i="13"/>
  <c r="D17" i="10"/>
  <c r="C26" i="13" l="1"/>
  <c r="D18" i="13"/>
  <c r="Y21" i="12"/>
  <c r="Z21" i="12"/>
  <c r="Y22" i="12"/>
  <c r="Z22" i="12"/>
  <c r="Y23" i="12"/>
  <c r="Z23" i="12"/>
  <c r="Y24" i="12"/>
  <c r="Z24" i="12"/>
  <c r="Y25" i="12"/>
  <c r="Z25" i="12"/>
  <c r="Y26" i="12"/>
  <c r="Z26" i="12"/>
  <c r="Y27" i="12"/>
  <c r="Z27" i="12"/>
  <c r="Y28" i="12"/>
  <c r="Z28" i="12"/>
  <c r="Y29" i="12"/>
  <c r="Z29" i="12"/>
  <c r="Y30" i="12"/>
  <c r="Z30" i="12"/>
  <c r="Y31" i="12"/>
  <c r="Z31" i="12"/>
  <c r="Y32" i="12"/>
  <c r="Z32" i="12"/>
  <c r="Y33" i="12"/>
  <c r="Z33" i="12"/>
  <c r="Y34" i="12"/>
  <c r="Z34" i="12"/>
  <c r="Y20" i="12"/>
  <c r="Z20" i="12"/>
  <c r="W20" i="12" l="1"/>
  <c r="M21" i="12"/>
  <c r="M22" i="12"/>
  <c r="M23" i="12"/>
  <c r="M24" i="12"/>
  <c r="M25" i="12"/>
  <c r="M26" i="12"/>
  <c r="M27" i="12"/>
  <c r="M28" i="12"/>
  <c r="M29" i="12"/>
  <c r="M30" i="12"/>
  <c r="M31" i="12"/>
  <c r="M32" i="12"/>
  <c r="M33" i="12"/>
  <c r="M34" i="12"/>
  <c r="M20" i="12"/>
  <c r="X21" i="12"/>
  <c r="Z16" i="13" l="1"/>
  <c r="Z12" i="13"/>
  <c r="Z15" i="13"/>
  <c r="T21" i="13" l="1"/>
  <c r="T20" i="13" s="1"/>
  <c r="W21" i="12" l="1"/>
  <c r="W22" i="12"/>
  <c r="W23" i="12"/>
  <c r="W24" i="12"/>
  <c r="W25" i="12"/>
  <c r="W26" i="12"/>
  <c r="W27" i="12"/>
  <c r="W28" i="12"/>
  <c r="W29" i="12"/>
  <c r="W30" i="12"/>
  <c r="W31" i="12"/>
  <c r="W32" i="12"/>
  <c r="W33" i="12"/>
  <c r="W34" i="12"/>
  <c r="X22" i="12"/>
  <c r="X23" i="12"/>
  <c r="X24" i="12"/>
  <c r="X25" i="12"/>
  <c r="X26" i="12"/>
  <c r="X27" i="12"/>
  <c r="X28" i="12"/>
  <c r="X29" i="12"/>
  <c r="X30" i="12"/>
  <c r="X31" i="12"/>
  <c r="X32" i="12"/>
  <c r="X33" i="12"/>
  <c r="X34" i="12"/>
  <c r="X20" i="12"/>
  <c r="K20" i="12" s="1"/>
  <c r="J20" i="12"/>
  <c r="Z12" i="10" l="1"/>
  <c r="Z14" i="13" l="1"/>
  <c r="U20" i="13" l="1"/>
  <c r="U21" i="13" s="1"/>
  <c r="B36" i="13"/>
  <c r="S27" i="13"/>
  <c r="S29" i="13" s="1"/>
  <c r="C28" i="13" s="1"/>
  <c r="E21" i="13"/>
  <c r="E20" i="13"/>
  <c r="E12" i="13"/>
  <c r="C32" i="13" l="1"/>
  <c r="I44" i="12" s="1"/>
  <c r="C29" i="13"/>
  <c r="C30" i="13" s="1"/>
  <c r="B35" i="13" s="1"/>
  <c r="Z25" i="10"/>
  <c r="C25" i="10"/>
  <c r="H44" i="12" l="1"/>
  <c r="G44" i="12"/>
  <c r="J44" i="12" l="1"/>
  <c r="D44" i="12"/>
  <c r="F44" i="12"/>
  <c r="C44" i="12"/>
  <c r="E44" i="12"/>
  <c r="Z44" i="12" l="1"/>
  <c r="M44" i="12"/>
  <c r="Y44" i="12"/>
  <c r="O44" i="12" s="1"/>
  <c r="W44" i="12"/>
  <c r="X44" i="12"/>
  <c r="L44" i="12"/>
  <c r="N44" i="12" s="1"/>
  <c r="K44" i="12" l="1"/>
  <c r="E20" i="10" l="1"/>
  <c r="B35" i="10"/>
  <c r="E12" i="10"/>
  <c r="F2" i="3" l="1"/>
  <c r="J8" i="12" l="1"/>
  <c r="J10" i="12"/>
  <c r="J5" i="12"/>
  <c r="E22" i="10" l="1"/>
  <c r="AB13" i="10" l="1"/>
  <c r="AB14" i="10"/>
  <c r="AB15" i="10"/>
  <c r="AB16" i="10"/>
  <c r="AB17" i="10"/>
  <c r="AB18" i="10"/>
  <c r="AB12" i="10"/>
  <c r="Z27" i="10" s="1"/>
  <c r="AA13" i="10"/>
  <c r="AA14" i="10"/>
  <c r="AA15" i="10"/>
  <c r="AA16" i="10"/>
  <c r="AA17" i="10"/>
  <c r="AA18" i="10"/>
  <c r="AA12" i="10"/>
  <c r="Z13" i="10"/>
  <c r="Z14" i="10"/>
  <c r="Z15" i="10"/>
  <c r="Z16" i="10"/>
  <c r="Z17" i="10"/>
  <c r="Z18" i="10"/>
  <c r="Z28" i="10" l="1"/>
  <c r="L28" i="12"/>
  <c r="L29" i="12"/>
  <c r="L30" i="12"/>
  <c r="L31" i="12"/>
  <c r="L32" i="12"/>
  <c r="L24" i="12"/>
  <c r="I12" i="12"/>
  <c r="I10" i="12"/>
  <c r="I8" i="12"/>
  <c r="E5" i="12"/>
  <c r="N32" i="12" l="1"/>
  <c r="Z33" i="10" l="1"/>
  <c r="Z32" i="10"/>
  <c r="Z30" i="10"/>
  <c r="Z29" i="10"/>
  <c r="Z31" i="10"/>
  <c r="AB25" i="10" l="1"/>
  <c r="C28" i="10" s="1"/>
  <c r="C29" i="10" l="1"/>
  <c r="B34" i="10" s="1"/>
  <c r="O20" i="12"/>
  <c r="K25" i="12"/>
  <c r="L34" i="12"/>
  <c r="O21" i="12"/>
  <c r="O22" i="12"/>
  <c r="O23" i="12"/>
  <c r="O24" i="12"/>
  <c r="O25" i="12"/>
  <c r="O26" i="12"/>
  <c r="O27" i="12"/>
  <c r="O28" i="12"/>
  <c r="O29" i="12"/>
  <c r="O30" i="12"/>
  <c r="O31" i="12"/>
  <c r="O32" i="12"/>
  <c r="O33" i="12"/>
  <c r="O34" i="12"/>
  <c r="C31" i="10" l="1"/>
  <c r="K22" i="12"/>
  <c r="K23" i="12"/>
  <c r="K24" i="12"/>
  <c r="K26" i="12"/>
  <c r="K27" i="12"/>
  <c r="K28" i="12"/>
  <c r="K29" i="12"/>
  <c r="K30" i="12"/>
  <c r="K31" i="12"/>
  <c r="K32" i="12"/>
  <c r="K33" i="12"/>
  <c r="K34" i="12"/>
  <c r="J21" i="12"/>
  <c r="J22" i="12"/>
  <c r="J23" i="12"/>
  <c r="J24" i="12"/>
  <c r="J25" i="12"/>
  <c r="P25" i="12" s="1"/>
  <c r="Q25" i="12" s="1"/>
  <c r="J26" i="12"/>
  <c r="J27" i="12"/>
  <c r="J28" i="12"/>
  <c r="J29" i="12"/>
  <c r="J30" i="12"/>
  <c r="J31" i="12"/>
  <c r="J32" i="12"/>
  <c r="J33" i="12"/>
  <c r="J34" i="12"/>
  <c r="L20" i="12"/>
  <c r="N20" i="12" s="1"/>
  <c r="L21" i="12"/>
  <c r="N21" i="12" s="1"/>
  <c r="L23" i="12"/>
  <c r="N23" i="12" s="1"/>
  <c r="I43" i="12" l="1"/>
  <c r="G43" i="12" s="1"/>
  <c r="P28" i="12"/>
  <c r="Q28" i="12" s="1"/>
  <c r="P31" i="12"/>
  <c r="Q31" i="12" s="1"/>
  <c r="P23" i="12"/>
  <c r="Q23" i="12" s="1"/>
  <c r="P22" i="12"/>
  <c r="Q22" i="12" s="1"/>
  <c r="P34" i="12"/>
  <c r="Q34" i="12" s="1"/>
  <c r="P32" i="12"/>
  <c r="Q32" i="12" s="1"/>
  <c r="P29" i="12"/>
  <c r="Q29" i="12" s="1"/>
  <c r="P26" i="12"/>
  <c r="Q26" i="12" s="1"/>
  <c r="P33" i="12"/>
  <c r="Q33" i="12" s="1"/>
  <c r="P24" i="12"/>
  <c r="Q24" i="12" s="1"/>
  <c r="P30" i="12"/>
  <c r="Q30" i="12" s="1"/>
  <c r="P27" i="12"/>
  <c r="Q27" i="12" s="1"/>
  <c r="L22" i="12"/>
  <c r="N22" i="12" s="1"/>
  <c r="N24" i="12"/>
  <c r="L25" i="12"/>
  <c r="N25" i="12" s="1"/>
  <c r="L26" i="12"/>
  <c r="N26" i="12" s="1"/>
  <c r="L27" i="12"/>
  <c r="N27" i="12" s="1"/>
  <c r="N28" i="12"/>
  <c r="N29" i="12"/>
  <c r="N30" i="12"/>
  <c r="N31" i="12"/>
  <c r="L33" i="12"/>
  <c r="N33" i="12" s="1"/>
  <c r="N34" i="12"/>
  <c r="H43" i="12" l="1"/>
  <c r="J43" i="12" s="1"/>
  <c r="I47" i="12"/>
  <c r="E43" i="12"/>
  <c r="W43" i="12" s="1"/>
  <c r="C43" i="12"/>
  <c r="F43" i="12"/>
  <c r="D43" i="12"/>
  <c r="K21" i="12"/>
  <c r="P21" i="12" s="1"/>
  <c r="Q21" i="12" s="1"/>
  <c r="M43" i="12" l="1"/>
  <c r="X43" i="12"/>
  <c r="Z43" i="12"/>
  <c r="Y43" i="12"/>
  <c r="E2" i="3"/>
  <c r="F3" i="3" l="1"/>
  <c r="F4" i="3"/>
  <c r="F5" i="3"/>
  <c r="F6" i="3"/>
  <c r="F7" i="3"/>
  <c r="F8" i="3"/>
  <c r="F9" i="3"/>
  <c r="E8" i="3"/>
  <c r="E9" i="3"/>
  <c r="E7" i="3"/>
  <c r="E6" i="3"/>
  <c r="E5" i="3"/>
  <c r="E4" i="3"/>
  <c r="E3" i="3"/>
  <c r="P44" i="12" l="1"/>
  <c r="Q44" i="12" s="1"/>
  <c r="P20" i="12"/>
  <c r="Q20" i="12" s="1"/>
  <c r="L43" i="12"/>
  <c r="N43" i="12" s="1"/>
  <c r="K43" i="12" l="1"/>
  <c r="P43" i="12" s="1"/>
  <c r="Q43" i="12" s="1"/>
  <c r="O43" i="12"/>
  <c r="N47" i="12" l="1"/>
  <c r="O47" i="12" l="1"/>
  <c r="P47" i="12" l="1"/>
  <c r="C54" i="12" s="1"/>
  <c r="Y52" i="12" l="1"/>
  <c r="Y53" i="12" s="1"/>
  <c r="Y50" i="12" s="1"/>
  <c r="C58" i="12" l="1"/>
  <c r="E58" i="12" s="1"/>
  <c r="C55" i="12" l="1"/>
  <c r="E55" i="12" s="1"/>
  <c r="C57" i="12"/>
  <c r="I55" i="12" l="1"/>
</calcChain>
</file>

<file path=xl/sharedStrings.xml><?xml version="1.0" encoding="utf-8"?>
<sst xmlns="http://schemas.openxmlformats.org/spreadsheetml/2006/main" count="1053" uniqueCount="917">
  <si>
    <t>Virksomhedsstørrelse:</t>
  </si>
  <si>
    <t>Lille</t>
  </si>
  <si>
    <t>Stor</t>
  </si>
  <si>
    <t>Levetider</t>
  </si>
  <si>
    <t>Levetid</t>
  </si>
  <si>
    <t>Slutanvendelse</t>
  </si>
  <si>
    <t>Procesenergi</t>
  </si>
  <si>
    <t>Ikke procesenergi</t>
  </si>
  <si>
    <t>Energitype</t>
  </si>
  <si>
    <t>Elektricitet</t>
  </si>
  <si>
    <t>Naturgas</t>
  </si>
  <si>
    <t>Fjernvarme</t>
  </si>
  <si>
    <t>Motorbenzin</t>
  </si>
  <si>
    <t>Petroleum</t>
  </si>
  <si>
    <t>Gas-/dieselolie</t>
  </si>
  <si>
    <t>Fuelolie</t>
  </si>
  <si>
    <t>LPG</t>
  </si>
  <si>
    <t>Petroleumskoks</t>
  </si>
  <si>
    <t>Stenkul</t>
  </si>
  <si>
    <t>Koks</t>
  </si>
  <si>
    <t>Halm</t>
  </si>
  <si>
    <t>Ja</t>
  </si>
  <si>
    <t>Nej</t>
  </si>
  <si>
    <t>[-]</t>
  </si>
  <si>
    <t>Før</t>
  </si>
  <si>
    <t>Efter</t>
  </si>
  <si>
    <t>CO2 emissionsfaktor</t>
  </si>
  <si>
    <t>[t CO2/MWh]</t>
  </si>
  <si>
    <t>[År]</t>
  </si>
  <si>
    <t>Energipris</t>
  </si>
  <si>
    <t>[øre/kWh]</t>
  </si>
  <si>
    <t>Anslået investering</t>
  </si>
  <si>
    <t>[kr.]</t>
  </si>
  <si>
    <t>Årlig økonomisk besparelse</t>
  </si>
  <si>
    <t>Teknologier</t>
  </si>
  <si>
    <t>Branchenavn</t>
  </si>
  <si>
    <t>Dyrkning af korn (undtagen ris), bælgfrugter og olieholdige frø</t>
  </si>
  <si>
    <t>Dyrkning af ris</t>
  </si>
  <si>
    <t>Dyrkning af grøntsager og meloner, rødder og rodknolde</t>
  </si>
  <si>
    <t>Dyrkning af sukkerrør</t>
  </si>
  <si>
    <t>Dyrkning af tobak</t>
  </si>
  <si>
    <t>Dyrkning af tekstilplanter</t>
  </si>
  <si>
    <t>Dyrkning af andre etårige afgrøder</t>
  </si>
  <si>
    <t>Dyrkning af druer</t>
  </si>
  <si>
    <t>Dyrkning af tropiske og subtropiske frugter</t>
  </si>
  <si>
    <t>Dyrkning af citrusfrugter</t>
  </si>
  <si>
    <t>Dyrkning af kernefrugter og stenfrugter</t>
  </si>
  <si>
    <t>Dyrkning af andre træfrugter, bær og nødder</t>
  </si>
  <si>
    <t>Dyrkning af olieholdige frugter</t>
  </si>
  <si>
    <t>Dyrkning af planter til fremstilling af drikkevarer</t>
  </si>
  <si>
    <t>Dyrkning af krydderiplanter, aromaplanter og lægeplanter</t>
  </si>
  <si>
    <t>Dyrkning af andre flerårige afgrøder</t>
  </si>
  <si>
    <t>Planteformering</t>
  </si>
  <si>
    <t>Avl af malkekvæg</t>
  </si>
  <si>
    <t>Avl af andet kvæg og bøfler</t>
  </si>
  <si>
    <t>Avl af heste og dyr af hestefamilien</t>
  </si>
  <si>
    <t>Avl af kameler og dyr af kamelfamilien</t>
  </si>
  <si>
    <t>Avl af får og geder</t>
  </si>
  <si>
    <t>Avl af smågrise</t>
  </si>
  <si>
    <t>Produktion af slagtesvin</t>
  </si>
  <si>
    <t>Fjerkræavl</t>
  </si>
  <si>
    <t>Jagt, fældefangst og serviceydelser i forbindelse hermed</t>
  </si>
  <si>
    <t>Dyrkning af træer og andre skovbrugsaktiviteter</t>
  </si>
  <si>
    <t>Skovning</t>
  </si>
  <si>
    <t>Havfiskeri</t>
  </si>
  <si>
    <t>Ferskvandsfiskeri</t>
  </si>
  <si>
    <t>Havbrug</t>
  </si>
  <si>
    <t>Ferskvandsbrug</t>
  </si>
  <si>
    <t>Brydning af jernmalm</t>
  </si>
  <si>
    <t>Brydning af uran- og thoriummalme</t>
  </si>
  <si>
    <t>Brydning af andre ikke-jernholdige metalmalme</t>
  </si>
  <si>
    <t>Indvinding af mineraler til fremstilling af kemiske produkter og gødningsstoffer</t>
  </si>
  <si>
    <t>Saltindvinding</t>
  </si>
  <si>
    <t>Anden råstofindvinding i.a.n.</t>
  </si>
  <si>
    <t>Forarbejdning af svinekød</t>
  </si>
  <si>
    <t>Forarbejdning af andet kød</t>
  </si>
  <si>
    <t>Forarbejdning og konservering af fjerkrækød</t>
  </si>
  <si>
    <t>Fremstilling af fiskemel</t>
  </si>
  <si>
    <t>Forarbejdning og konservering af fisk, krebsdyr og bløddyr, undtagen fiskemel</t>
  </si>
  <si>
    <t>Forarbejdning og konservering af kartofler</t>
  </si>
  <si>
    <t>Fremstilling af frugt- og grøntsagssaft</t>
  </si>
  <si>
    <t>Anden forarbejdning og konservering af frugt og grøntsager</t>
  </si>
  <si>
    <t>Fremstilling af olier og fedtstoffer</t>
  </si>
  <si>
    <t>Fremstilling af konsumis</t>
  </si>
  <si>
    <t>Fremstilling af mølleriprodukter</t>
  </si>
  <si>
    <t>Fremstilling af stivelse og stivelsesprodukter</t>
  </si>
  <si>
    <t>Fremstilling af friske bageriprodukter</t>
  </si>
  <si>
    <t>Fremstilling af sukker</t>
  </si>
  <si>
    <t>Fremstilling af kakao, chokolade og sukkervarer</t>
  </si>
  <si>
    <t>Forarbejdning af te og kaffe</t>
  </si>
  <si>
    <t>Fremstilling af smagspræparater og krydderier</t>
  </si>
  <si>
    <t>Fremstilling af færdigretter</t>
  </si>
  <si>
    <t>Fremstilling af homogeniserede produkter og diætmad</t>
  </si>
  <si>
    <t>Fremstilling af andre fødevarer i.a.n.</t>
  </si>
  <si>
    <t>Fremstilling af færdige foderblandinger til landbrugsdyr</t>
  </si>
  <si>
    <t>Fremstilling af færdige foderblandinger til kæledyr</t>
  </si>
  <si>
    <t>Destillation, rektifikation og blanding af alkohol</t>
  </si>
  <si>
    <t>Fremstilling af vin af druer</t>
  </si>
  <si>
    <t>Fremstilling af andre ikke-destillerede gærede drikkevarer</t>
  </si>
  <si>
    <t>Fremstilling af øl</t>
  </si>
  <si>
    <t>Fremstilling af malt</t>
  </si>
  <si>
    <t>Forbehandling og spinding af tekstilfibre</t>
  </si>
  <si>
    <t>Vævning af tekstiler</t>
  </si>
  <si>
    <t>Efterbehandling af tekstiler</t>
  </si>
  <si>
    <t>Fremstilling af trikotagestoffer</t>
  </si>
  <si>
    <t>Fremstilling af reb, tovværk, sejlgarn og netstoffer</t>
  </si>
  <si>
    <t>Fremstilling af andre tekniske og industrielle tekstiler</t>
  </si>
  <si>
    <t>Fremstilling af andre tekstiler i.a.n.</t>
  </si>
  <si>
    <t>Fremstilling af arbejdsbeklædning</t>
  </si>
  <si>
    <t>Fremstilling af underbeklædning</t>
  </si>
  <si>
    <t>Fremstilling af fodtøj</t>
  </si>
  <si>
    <t>Udsavning og høvling af træ</t>
  </si>
  <si>
    <t>Fremstilling af finerplader og træbaserede plader</t>
  </si>
  <si>
    <t>Fremstilling af sammensatte parketstave</t>
  </si>
  <si>
    <t>Fremstilling af bygningstømmer og snedkeriartikler i øvrigt</t>
  </si>
  <si>
    <t>Fremstilling af træemballage</t>
  </si>
  <si>
    <t>Fremstilling af papirmasse</t>
  </si>
  <si>
    <t>Fremstilling af papir og pap</t>
  </si>
  <si>
    <t>Fremstilling af husholdningsartikler og hygiejneartikler samt toiletartikler af papir og pap</t>
  </si>
  <si>
    <t>Fremstilling af kontorartikler af papir</t>
  </si>
  <si>
    <t>Fremstilling af tapet</t>
  </si>
  <si>
    <t>Fremstilling af andre papir- og papvarer</t>
  </si>
  <si>
    <t>Trykning af dagblade</t>
  </si>
  <si>
    <t>Anden trykning</t>
  </si>
  <si>
    <t>Prepress- og premedia-arbejde</t>
  </si>
  <si>
    <t>Bogbinding og lignende serviceydelser</t>
  </si>
  <si>
    <t>Reproduktion af indspillede medier</t>
  </si>
  <si>
    <t>Fremstilling af industrigasser</t>
  </si>
  <si>
    <t>Fremstilling af farvestoffer og pigmenter</t>
  </si>
  <si>
    <t>Fremstilling af andre uorganiske basiskemikalier</t>
  </si>
  <si>
    <t>Fremstilling af andre organiske basiskemikalier</t>
  </si>
  <si>
    <t>Fremstilling af gødningsstoffer og nitrogenprodukter</t>
  </si>
  <si>
    <t>Fremstilling af plast i ubearbejdet form</t>
  </si>
  <si>
    <t>Fremstilling af syntetisk gummi i ubearbejdet form</t>
  </si>
  <si>
    <t>Fremstilling af maling, lak og lignende overfladebehandlingsmidler, trykfarver samt tætningsmaterialer</t>
  </si>
  <si>
    <t>Fremstilling af sæbe, rengørings- og rensemidler samt poleremidler</t>
  </si>
  <si>
    <t>Fremstilling af parfume, hårshampoo, tandpasta mv.</t>
  </si>
  <si>
    <t>Fremstilling af andre kemiske produkter i.a.n.</t>
  </si>
  <si>
    <t>Fremstilling af kemofibre</t>
  </si>
  <si>
    <t>Fremstilling af farmaceutiske råvarer</t>
  </si>
  <si>
    <t>Fremstilling af farmaceutiske præparater</t>
  </si>
  <si>
    <t>Fremstilling af andre gummiprodukter</t>
  </si>
  <si>
    <t>Fremstilling af plader, ark, rør og slanger samt profiler af plast</t>
  </si>
  <si>
    <t>Fremstilling af plastemballage</t>
  </si>
  <si>
    <t>Fremstilling af bygningsartikler af plast</t>
  </si>
  <si>
    <t>Fremstilling af andre plastprodukter</t>
  </si>
  <si>
    <t>Fremstilling af planglas</t>
  </si>
  <si>
    <t>Formning og forarbejdning af planglas</t>
  </si>
  <si>
    <t>Fremstilling af flasker, drikkeglas mv.</t>
  </si>
  <si>
    <t>Fremstilling af glasfiber</t>
  </si>
  <si>
    <t>Fremstilling af ildfaste produkter</t>
  </si>
  <si>
    <t>Fremstilling af keramiske teglsten og gulvfliser</t>
  </si>
  <si>
    <t>Fremstilling af mursten, teglsten og byggematerialer af brændt ler</t>
  </si>
  <si>
    <t>Fremstilling af keramiske husholdningsartikler og pyntegenstande</t>
  </si>
  <si>
    <t>Fremstilling af keramiske sanitetsartikler</t>
  </si>
  <si>
    <t>Fremstilling af keramiske isolatorer og isoleringsdele</t>
  </si>
  <si>
    <t>Fremstilling af andre keramiske produkter til teknisk brug</t>
  </si>
  <si>
    <t>Fremstilling af andre keramiske produkter</t>
  </si>
  <si>
    <t>Fremstilling af cement</t>
  </si>
  <si>
    <t>Fremstilling af kalk og gips</t>
  </si>
  <si>
    <t>Fremstilling af byggematerialer af beton</t>
  </si>
  <si>
    <t>Fremstilling af byggematerialer af gips</t>
  </si>
  <si>
    <t>Fremstilling af færdigblandet beton</t>
  </si>
  <si>
    <t>Fremstilling af mørtel</t>
  </si>
  <si>
    <t>Fremstilling af fibercement</t>
  </si>
  <si>
    <t>Tilhugning, tilskæring og færdigbearbejdning af sten</t>
  </si>
  <si>
    <t>Fremstilling af slibemidler</t>
  </si>
  <si>
    <t>Fremstilling af asfalt og tagpap</t>
  </si>
  <si>
    <t>Fremstilling af råjern og råstål samt jernlegeringer</t>
  </si>
  <si>
    <t>Fremstilling af stænger ved koldtrækning</t>
  </si>
  <si>
    <t>Fremstilling af stålbånd ved koldvalsning</t>
  </si>
  <si>
    <t>Koldbehandling</t>
  </si>
  <si>
    <t>Fremstilling af tråd ved koldtrækning</t>
  </si>
  <si>
    <t>Fremstilling af ædelmetaller</t>
  </si>
  <si>
    <t>Fremstilling af aluminium</t>
  </si>
  <si>
    <t>Fremstilling af bly, zink og tin</t>
  </si>
  <si>
    <t>Fremstilling af kobber</t>
  </si>
  <si>
    <t>Anden fremstilling af ikke-jernholdige metaller</t>
  </si>
  <si>
    <t>Oparbejdning af nukleart brændsel</t>
  </si>
  <si>
    <t>Støbning af jernprodukter</t>
  </si>
  <si>
    <t>Støbning af stålprodukter</t>
  </si>
  <si>
    <t>Støbning af letmetalprodukter</t>
  </si>
  <si>
    <t>Støbning af andre ikke-jernholdige metalprodukter</t>
  </si>
  <si>
    <t>Fremstilling af metalkonstruktioner og dele heraf</t>
  </si>
  <si>
    <t>Fremstilling af døre og vinduer af metal</t>
  </si>
  <si>
    <t>Fremstilling af andre tanke og beholdere af metal</t>
  </si>
  <si>
    <t>Fremstilling af våben og ammunition</t>
  </si>
  <si>
    <t>Overfladebehandling af metal</t>
  </si>
  <si>
    <t>Fremstilling af bestik, skære- og klipperedskaber</t>
  </si>
  <si>
    <t>Fremstilling af låse og hængsler</t>
  </si>
  <si>
    <t>Fremstilling af håndværktøj</t>
  </si>
  <si>
    <t>Fremstilling af metaltønder og lignende beholdere</t>
  </si>
  <si>
    <t>Fremstilling af letmetalemballage</t>
  </si>
  <si>
    <t>Fremstilling af trådvarer, kæder og fjedre</t>
  </si>
  <si>
    <t>Fremstilling af lukkeanordninger, bolte, skruer og møtrikker</t>
  </si>
  <si>
    <t>Fremstilling af andre færdige metalprodukter i.a.n.</t>
  </si>
  <si>
    <t>Fremstilling af computere og ydre enheder</t>
  </si>
  <si>
    <t>Fremstilling af kommunikationsudstyr</t>
  </si>
  <si>
    <t>Fremstilling af elektronik til husholdninger</t>
  </si>
  <si>
    <t>Fremstilling af ure</t>
  </si>
  <si>
    <t>Fremstilling af høreapparater og dele hertil</t>
  </si>
  <si>
    <t>Fremstilling af bestrålingsudstyr og elektromedicinsk og elektroterapeutisk udstyr</t>
  </si>
  <si>
    <t>Fremstilling af elektriske fordelings- og kontrolapparater</t>
  </si>
  <si>
    <t>Fremstilling af batterier og akkumulatorer</t>
  </si>
  <si>
    <t>Fremstilling af lyslederkabler</t>
  </si>
  <si>
    <t>Fremstilling af andre elektroniske og elektriske ledninger og kabler</t>
  </si>
  <si>
    <t>Fremstilling af tilbehør til ledninger og kabler</t>
  </si>
  <si>
    <t>Fremstilling af elektriske husholdningsapparater</t>
  </si>
  <si>
    <t>Fremstilling af ikke-elektriske husholdningsapparater</t>
  </si>
  <si>
    <t>Fremstilling af andet elektrisk udstyr</t>
  </si>
  <si>
    <t>Fremstilling af hydraulisk udstyr</t>
  </si>
  <si>
    <t>Fremstilling af andre pumper og kompressorer</t>
  </si>
  <si>
    <t>Fremstilling af andre haner og ventiler</t>
  </si>
  <si>
    <t>Fremstilling af lejer, tandhjul, tandhjulsudvekslinger og drivelementer</t>
  </si>
  <si>
    <t>Fremstilling af løfte- og håndteringsudstyr</t>
  </si>
  <si>
    <t>Fremstilling af motordrevet håndværktøj</t>
  </si>
  <si>
    <t>Fremstilling af andre maskiner til generelle formål i.a.n.</t>
  </si>
  <si>
    <t>Fremstilling af landbrugs- og skovbrugsmaskiner</t>
  </si>
  <si>
    <t>Fremstilling af maskiner til metallurgi</t>
  </si>
  <si>
    <t>Fremstilling af maskiner til føde-, drikke- og tobaksvareindustrien</t>
  </si>
  <si>
    <t>Fremstilling af maskiner til produktion af tekstiler, beklædningsartikler og læder</t>
  </si>
  <si>
    <t>Fremstilling af maskiner til produktion af papir og pap</t>
  </si>
  <si>
    <t>Fremstilling af maskiner til produktion af plast og gummi</t>
  </si>
  <si>
    <t>Fremstilling af motorkøretøjer</t>
  </si>
  <si>
    <t>Fremstilling af karosserier til motorkøretøjer; fremstilling af påhængsvogne og sættevogne</t>
  </si>
  <si>
    <t>Fremstilling af elektrisk og elektronisk udstyr til motorkøretøjer</t>
  </si>
  <si>
    <t>Fremstilling af andre dele og tilbehør til motorkøretøjer</t>
  </si>
  <si>
    <t>Bygning af både til fritid og sport</t>
  </si>
  <si>
    <t>Fremstilling af lokomotiver og andet rullende materiel til jernbaner og sporveje</t>
  </si>
  <si>
    <t>Fremstilling af militære kampkøretøjer</t>
  </si>
  <si>
    <t>Fremstilling af motorcykler</t>
  </si>
  <si>
    <t>Fremstilling af andre transportmidler i.a.n.</t>
  </si>
  <si>
    <t>Prægning af mønter</t>
  </si>
  <si>
    <t>Fremstilling af bijouteri og lignende varer</t>
  </si>
  <si>
    <t>Fremstilling af musikinstrumenter</t>
  </si>
  <si>
    <t>Fremstilling af sportsudstyr</t>
  </si>
  <si>
    <t>Fremstilling af spil og legetøj</t>
  </si>
  <si>
    <t>Fremstilling af medicinske og dentale instrumenter samt udstyr hertil</t>
  </si>
  <si>
    <t>Fremstilling af koste og børster</t>
  </si>
  <si>
    <t>Installation af industrimaskiner og -udstyr</t>
  </si>
  <si>
    <t>Vandforsyning</t>
  </si>
  <si>
    <t>Opsamling og behandling af spildevand</t>
  </si>
  <si>
    <t>Indsamling af ikke-farligt affald</t>
  </si>
  <si>
    <t>Indsamling af farligt affald</t>
  </si>
  <si>
    <t>Opførelse af bygninger</t>
  </si>
  <si>
    <t>Gennemførelse af byggeprojekter</t>
  </si>
  <si>
    <t>Anlæg af veje og motorveje</t>
  </si>
  <si>
    <t>Anlæg af jernbaner og undergrundsbaner</t>
  </si>
  <si>
    <t>Anlæg af broer og tunneller</t>
  </si>
  <si>
    <t>Anlæg af ledningsnet til væsker</t>
  </si>
  <si>
    <t>Nedrivning</t>
  </si>
  <si>
    <t>Forberedende byggepladsarbejder</t>
  </si>
  <si>
    <t>Funderingsundersøgelser</t>
  </si>
  <si>
    <t>El-installation</t>
  </si>
  <si>
    <t>Udførelse af gulvbelægninger og vægbeklædning</t>
  </si>
  <si>
    <t>Anden bygningsfærdiggørelse</t>
  </si>
  <si>
    <t>Dækservice</t>
  </si>
  <si>
    <t>Engroshandel med reservedele og tilbehør til motorkøretøjer</t>
  </si>
  <si>
    <t>Detailhandel med reservedele og tilbehør til motorkøretøjer</t>
  </si>
  <si>
    <t>Agenturhandel med brændstoffer, malme, metaller og kemiske produkter til industrien</t>
  </si>
  <si>
    <t>Agenturhandel med tømmer og andre byggematerialer</t>
  </si>
  <si>
    <t>Agenturhandel med maskiner, teknisk udstyr, skibe og flyvemaskiner</t>
  </si>
  <si>
    <t>Agenturhandel med møbler, husholdningsartikler og isenkram</t>
  </si>
  <si>
    <t>Agenturhandel med tekstiler, beklædning, pelsværk, fodtøj og lædervarer</t>
  </si>
  <si>
    <t>Fiskeauktioner</t>
  </si>
  <si>
    <t>Anden agenturhandel med føde-, drikke- og tobaksvarer</t>
  </si>
  <si>
    <t>Engroshandel med korn, uforarbejdet tobak, såsæd og foderstoffer</t>
  </si>
  <si>
    <t>Engroshandel med blomster og planter</t>
  </si>
  <si>
    <t>Engroshandel med levende dyr</t>
  </si>
  <si>
    <t>Engroshandel med huder, skind og læder</t>
  </si>
  <si>
    <t>Engroshandel med frugt og grøntsager</t>
  </si>
  <si>
    <t>Engroshandel med kød og kødprodukter</t>
  </si>
  <si>
    <t>Engroshandel med mejeriprodukter, æg samt spiselige olier og fedtstoffer</t>
  </si>
  <si>
    <t>Engroshandel med øl, mineralvand, frugt- og grøntsagssaft</t>
  </si>
  <si>
    <t>Engroshandel med vin og spiritus</t>
  </si>
  <si>
    <t>Engroshandel med tobaksvarer</t>
  </si>
  <si>
    <t>Engroshandel med sukker, chokolade og sukkervarer</t>
  </si>
  <si>
    <t>Engroshandel med kaffe, te, kakao og krydderier</t>
  </si>
  <si>
    <t>Engroshandel med fisk og fiskeprodukter</t>
  </si>
  <si>
    <t>Ikke-specialiseret engroshandel med føde-, drikke- og tobaksvarer</t>
  </si>
  <si>
    <t>Engroshandel med tekstiler</t>
  </si>
  <si>
    <t>Engroshandel med beklædning</t>
  </si>
  <si>
    <t>Engroshandel med fodtøj</t>
  </si>
  <si>
    <t>Engroshandel med porcelæns- og glasvarer</t>
  </si>
  <si>
    <t>Engroshandel med rengøringsmidler</t>
  </si>
  <si>
    <t>Engroshandel med parfumerivarer og kosmetik</t>
  </si>
  <si>
    <t>Engroshandel med medicinalvarer og sygeplejeartikler</t>
  </si>
  <si>
    <t>Engroshandel med læge- og hospitalsartikler</t>
  </si>
  <si>
    <t>Engroshandel med cykler, sportsartikler og lystbåde</t>
  </si>
  <si>
    <t>Engroshandel med bøger, papir og papirvarer</t>
  </si>
  <si>
    <t>Engroshandel med kufferter og lædervarer</t>
  </si>
  <si>
    <t>Engroshandel med landbrugsmaskiner, -udstyr og tilbehør hertil</t>
  </si>
  <si>
    <t>Engroshandel med værktøjsmaskiner</t>
  </si>
  <si>
    <t>Engroshandel med andre maskiner og andet udstyr</t>
  </si>
  <si>
    <t>Engroshandel med fast, flydende og luftformigt brændstof og lignende varer</t>
  </si>
  <si>
    <t>Engroshandel med metaller og metalmalme</t>
  </si>
  <si>
    <t>Engroshandel med isenkram, varmeanlæg og tilbehør</t>
  </si>
  <si>
    <t>Engroshandel med kemiske produkter</t>
  </si>
  <si>
    <t>Engroshandel med andre råvarer og halvfabrikata</t>
  </si>
  <si>
    <t>Engroshandel med affaldsprodukter</t>
  </si>
  <si>
    <t>Ikke-specialiseret engroshandel</t>
  </si>
  <si>
    <t>Detailhandel med drikkevarer</t>
  </si>
  <si>
    <t>Detailhandel med tæpper, vægbeklædning og gulvbelægning</t>
  </si>
  <si>
    <t>Detailhandel med elektriske husholdningsapparater</t>
  </si>
  <si>
    <t>Detailhandel med bøger</t>
  </si>
  <si>
    <t>Detailhandel med spil og legetøj</t>
  </si>
  <si>
    <t>Godstransport med tog</t>
  </si>
  <si>
    <t>Vejgodstransport</t>
  </si>
  <si>
    <t>Rørtransport</t>
  </si>
  <si>
    <t>Sø- og kysttransport af passagerer</t>
  </si>
  <si>
    <t>Sø- og kysttransport af gods</t>
  </si>
  <si>
    <t>Transport af passagerer ad indre vandveje</t>
  </si>
  <si>
    <t>Transport af gods ad indre vandveje</t>
  </si>
  <si>
    <t>Lufttransport af gods</t>
  </si>
  <si>
    <t>Rumfart</t>
  </si>
  <si>
    <t>Drift af betalingsveje, -broer og -tunneler</t>
  </si>
  <si>
    <t>Serviceydelser i forbindelse med luftfart</t>
  </si>
  <si>
    <t>Godshåndtering</t>
  </si>
  <si>
    <t>Andre overnatningsfaciliteter</t>
  </si>
  <si>
    <t>Event catering</t>
  </si>
  <si>
    <t>Udgivelse af bøger</t>
  </si>
  <si>
    <t>Udgivelse af aviser og dagblade</t>
  </si>
  <si>
    <t>Udgivelse af ugeblade og magasiner</t>
  </si>
  <si>
    <t>Anden udgivelse af software</t>
  </si>
  <si>
    <t>Indspilning af lydoptagelser og udgivelse af musik</t>
  </si>
  <si>
    <t>Computerprogrammering</t>
  </si>
  <si>
    <t>Finansielle holdingselskaber</t>
  </si>
  <si>
    <t>Ikke-finansielle holdingselskaber</t>
  </si>
  <si>
    <t>Gennemløbsholdingselskaber</t>
  </si>
  <si>
    <t>Finansiel leasing</t>
  </si>
  <si>
    <t>Livsforsikring</t>
  </si>
  <si>
    <t>Anden forsikring</t>
  </si>
  <si>
    <t>Genforsikring</t>
  </si>
  <si>
    <t>Anden pensionsforsikring</t>
  </si>
  <si>
    <t>Forvaltning af kapitalmarkeder</t>
  </si>
  <si>
    <t>Værdipapir- og varemægling</t>
  </si>
  <si>
    <t>Risiko- og skadesvurdering</t>
  </si>
  <si>
    <t>Formueforvaltning</t>
  </si>
  <si>
    <t>Køb og salg af egen fast ejendom</t>
  </si>
  <si>
    <t>Anden udlejning af boliger</t>
  </si>
  <si>
    <t>Udlejning af erhvervsejendomme</t>
  </si>
  <si>
    <t>Administration af fast ejendom på kontraktbasis</t>
  </si>
  <si>
    <t>Bogføring og revision; skatterådgivning</t>
  </si>
  <si>
    <t>Public relations og kommunikation</t>
  </si>
  <si>
    <t>Geologiske undersøgelser og prospektering, landinspektører mv.</t>
  </si>
  <si>
    <t>Anden teknisk rådgivning</t>
  </si>
  <si>
    <t>Kontrol af levnedsmidler</t>
  </si>
  <si>
    <t>Teknisk afprøvning og kontrol</t>
  </si>
  <si>
    <t>Anden måling og teknisk analyse</t>
  </si>
  <si>
    <t>Forskning og eksperimentel udvikling inden for samfundsvidenskab og humanistiske videnskaber</t>
  </si>
  <si>
    <t>Markedsanalyse og offentlig meningsmåling</t>
  </si>
  <si>
    <t>Oversættelse og tolkning</t>
  </si>
  <si>
    <t>Andre liberale, videnskabelige og tekniske tjenesteydelser i.a.n.</t>
  </si>
  <si>
    <t>Udlejning og leasing af biler og lette motorkøretøjer</t>
  </si>
  <si>
    <t>Udlejning og leasing af lastbiler</t>
  </si>
  <si>
    <t>Udlejning og leasing af varer til fritid og sport</t>
  </si>
  <si>
    <t>Udlejning og leasing af landbrugsmaskiner og -udstyr</t>
  </si>
  <si>
    <t>Udlejning og leasing af entreprenørmateriel</t>
  </si>
  <si>
    <t>Udlejning og leasing af skibe og både</t>
  </si>
  <si>
    <t>Udlejning og leasing af luftfartøjer</t>
  </si>
  <si>
    <t>Andre reservationstjenesteydelser og tjenesteydelser i forbindelse hermed</t>
  </si>
  <si>
    <t>Almindelig rengøring i bygninger</t>
  </si>
  <si>
    <t>Vinduespolering</t>
  </si>
  <si>
    <t>Skorstensfejning</t>
  </si>
  <si>
    <t>Landskabspleje</t>
  </si>
  <si>
    <t>Organisering af kongresser, messer og udstillinger</t>
  </si>
  <si>
    <t>Administration af og bidrag til erhvervsfremme</t>
  </si>
  <si>
    <t>Udenrigsanliggender</t>
  </si>
  <si>
    <t>Førskoleundervisning</t>
  </si>
  <si>
    <t>Undervisning inden for sport og fritid</t>
  </si>
  <si>
    <t>Undervisning i kulturelle discipliner</t>
  </si>
  <si>
    <t>Anden undervisning i.a.n.</t>
  </si>
  <si>
    <t>Institutionsophold med sygepleje i.a.n.</t>
  </si>
  <si>
    <t>Familiepleje</t>
  </si>
  <si>
    <t>Selvstændigt udøvende scenekunstnere</t>
  </si>
  <si>
    <t>Drift af teater- og koncertsale, kulturhuse mv.</t>
  </si>
  <si>
    <t>Drift af sportsanlæg</t>
  </si>
  <si>
    <t>Andre personlige serviceydelser i.a.n.</t>
  </si>
  <si>
    <t>Prioriteringsfaktor</t>
  </si>
  <si>
    <t>[MWh /år]</t>
  </si>
  <si>
    <t>Årlig CO2 besparelse</t>
  </si>
  <si>
    <t>[MWh/år]</t>
  </si>
  <si>
    <t>Årlig energibesparelse</t>
  </si>
  <si>
    <t>[t CO2/år]</t>
  </si>
  <si>
    <t>Simpel tilbagebetalingstid inkl. tilskud [år]</t>
  </si>
  <si>
    <t>Årligt energiforbrug</t>
  </si>
  <si>
    <t>[kr./år]</t>
  </si>
  <si>
    <t>Diskonteringsrente</t>
  </si>
  <si>
    <t>Kr.</t>
  </si>
  <si>
    <t>Tilskud kWh</t>
  </si>
  <si>
    <t>Tilskud CO2</t>
  </si>
  <si>
    <t>Tilskud pr. tiltag</t>
  </si>
  <si>
    <t>Tilskudsrater</t>
  </si>
  <si>
    <t>Tilskud øre/kWh over levetid</t>
  </si>
  <si>
    <t>Tilskud kr/TCO2</t>
  </si>
  <si>
    <t>Virkningsgrad</t>
  </si>
  <si>
    <t>Brændselstype</t>
  </si>
  <si>
    <t>Brændværdier</t>
  </si>
  <si>
    <t>Varmekilder i efter-situationen</t>
  </si>
  <si>
    <t>virkningsgrad</t>
  </si>
  <si>
    <t>Varmepumpe</t>
  </si>
  <si>
    <t xml:space="preserve">Fjernvarme </t>
  </si>
  <si>
    <t>Træpillekedel</t>
  </si>
  <si>
    <t>Generelle oplysninger om projektet</t>
  </si>
  <si>
    <t>Diskonteringsrente
Støtteberettede omkostninger</t>
  </si>
  <si>
    <t>Energitype i efter-situationen</t>
  </si>
  <si>
    <t>Energitype i før-situationen</t>
  </si>
  <si>
    <t>Levetidskategori</t>
  </si>
  <si>
    <t>Brændselstyper</t>
  </si>
  <si>
    <t>Opvarmningsform i før-sit</t>
  </si>
  <si>
    <t>Brændselsforbrug (L, Nm3, kg)</t>
  </si>
  <si>
    <t>Brændselsforbrug - træpiller</t>
  </si>
  <si>
    <t>Brændselsforbrug - Olie/Gas</t>
  </si>
  <si>
    <t>Træfliskedel</t>
  </si>
  <si>
    <t xml:space="preserve">Endeligt støttebeløb [kr.] </t>
  </si>
  <si>
    <t>Beskriv din før-situation</t>
  </si>
  <si>
    <t>Beskriv din efter-situation</t>
  </si>
  <si>
    <t>Angiv din virksomhedsstørrelse</t>
  </si>
  <si>
    <t>[Kr.]</t>
  </si>
  <si>
    <t>Støtteberettiget omkostning</t>
  </si>
  <si>
    <t>1.1. Optimering af styring og regulering af forsynings-, service- og procesanlæg</t>
  </si>
  <si>
    <t>1.2. Ombygning/optimering af forsynings-, service- og procesanlæg</t>
  </si>
  <si>
    <t>1.3. Udskiftning af forsynings-, service- og procesanlæg</t>
  </si>
  <si>
    <t>2.1 Optimering og udskiftning af energiforbrugende apparater</t>
  </si>
  <si>
    <t xml:space="preserve">3.3. Optimering af klimaskærm </t>
  </si>
  <si>
    <t>4.1. Optimering og udskiftning af intern transport</t>
  </si>
  <si>
    <t>Fjernvarme - gartnerier</t>
  </si>
  <si>
    <t>Endelig støtteandel [%]</t>
  </si>
  <si>
    <t>I alt</t>
  </si>
  <si>
    <t>Støtteandel</t>
  </si>
  <si>
    <t>Støtte justeret for virk</t>
  </si>
  <si>
    <t>TBT - justeret for virksomhedsstørrelse</t>
  </si>
  <si>
    <t>Vejledning til udfyldelse af ansøgningsskemaet</t>
  </si>
  <si>
    <t>Tiltag nr.</t>
  </si>
  <si>
    <t>Portalberegnere</t>
  </si>
  <si>
    <t>Specifikke tiltag</t>
  </si>
  <si>
    <t>Varmetype - Match</t>
  </si>
  <si>
    <t>Reference værdier</t>
  </si>
  <si>
    <t>Ansøgt støttebeløb [kr.]</t>
  </si>
  <si>
    <t>Skjules for ansøger!</t>
  </si>
  <si>
    <t>Anslået investering [kr.]</t>
  </si>
  <si>
    <t>Varmekilde i efter-situation</t>
  </si>
  <si>
    <t>Bolig beregninger</t>
  </si>
  <si>
    <t>Nøgletal</t>
  </si>
  <si>
    <t>kwh/m2</t>
  </si>
  <si>
    <t>Result</t>
  </si>
  <si>
    <t>Træ og træaffald</t>
  </si>
  <si>
    <t>Brændselsforbrug i før-situationen</t>
  </si>
  <si>
    <t>Går noget af brændelsforbruget til opvarmning af bygning der benyttes til beboelse?</t>
  </si>
  <si>
    <t>Nm3</t>
  </si>
  <si>
    <t>Liter</t>
  </si>
  <si>
    <t>Kg</t>
  </si>
  <si>
    <r>
      <t xml:space="preserve">Hvordan påtænker du at opgøre energiforbruget i efter-situationen, når projektet er afsluttet?
</t>
    </r>
    <r>
      <rPr>
        <sz val="11"/>
        <color theme="1"/>
        <rFont val="Calibri"/>
        <family val="2"/>
        <scheme val="minor"/>
      </rPr>
      <t xml:space="preserve">(Skal ikke udfyldes for tiltag hvor der er brugt portalberegner eller standardløsning.) </t>
    </r>
  </si>
  <si>
    <t>3000 - 4999</t>
  </si>
  <si>
    <t>5000 - 6999</t>
  </si>
  <si>
    <t>7000- 8999</t>
  </si>
  <si>
    <t>9000 - 10999</t>
  </si>
  <si>
    <t>11000 - 12999</t>
  </si>
  <si>
    <t>13000 - 15000</t>
  </si>
  <si>
    <t>14000 - 16999</t>
  </si>
  <si>
    <t>17000 - 19999</t>
  </si>
  <si>
    <t>20000 - 22999</t>
  </si>
  <si>
    <t>23000 - 25999</t>
  </si>
  <si>
    <t>26000 - 28999</t>
  </si>
  <si>
    <t>29000 - 32000</t>
  </si>
  <si>
    <t>Investeringsomkostninger korrigeret for beboelse [kr.]</t>
  </si>
  <si>
    <t>1. Varmeforsyning, kedler o.lign.</t>
  </si>
  <si>
    <t>1. Procesventilation</t>
  </si>
  <si>
    <t>1. Andet procesanlæg</t>
  </si>
  <si>
    <t>1. Pumpe/hydraulik-anlæg</t>
  </si>
  <si>
    <t>1. Køle/fryse-anlæg</t>
  </si>
  <si>
    <t>1. Trykluftanlæg</t>
  </si>
  <si>
    <t>2. Værktøj</t>
  </si>
  <si>
    <t>2. Andet apparat/udstyr</t>
  </si>
  <si>
    <t>2. Køle/varme-apperater</t>
  </si>
  <si>
    <t>2. Laboratorieudstyr</t>
  </si>
  <si>
    <t>2. Hjælpe/service-udstyr</t>
  </si>
  <si>
    <t>3. Belysning</t>
  </si>
  <si>
    <t>3. Efterisolering</t>
  </si>
  <si>
    <t>3. Udskiftning af vinduer og døre</t>
  </si>
  <si>
    <t>4. Landbrugs- og redskabsmaskiner</t>
  </si>
  <si>
    <t>4. Logistik</t>
  </si>
  <si>
    <t>4. Entreprenørmaskiner</t>
  </si>
  <si>
    <t>Træpiller/træbriketter</t>
  </si>
  <si>
    <r>
      <t>Angiv areal [m</t>
    </r>
    <r>
      <rPr>
        <vertAlign val="superscript"/>
        <sz val="11"/>
        <color theme="1"/>
        <rFont val="Calibri"/>
        <family val="2"/>
        <scheme val="minor"/>
      </rPr>
      <t>2</t>
    </r>
    <r>
      <rPr>
        <sz val="11"/>
        <color theme="1"/>
        <rFont val="Calibri"/>
        <family val="2"/>
        <scheme val="minor"/>
      </rPr>
      <t>] af bygningen anvendt til beboelse</t>
    </r>
  </si>
  <si>
    <t>Energiforbrug i før-situation [MWh/år]</t>
  </si>
  <si>
    <t>Energiforbrug i efter-situation [MWh/år]</t>
  </si>
  <si>
    <t>Energibesparelsen [MWh/år]</t>
  </si>
  <si>
    <t>Mellemstor</t>
  </si>
  <si>
    <r>
      <t xml:space="preserve">I denne fane skal du udfylde oplysninger omkring dit projekt vedrørende virksomhedsstørrelse og beskrivelse af før- og efter-situationen. 
De felter, som er angivet med grøn, skal du udfylde, mens felter som er markeret grå beregnes automatisk. Der beregnes ikke et tilskud, hvis du ikke udfylder de påkrævede felter. 
Hvis du markerer feltoverskrifterne i denne fane, kan du tilgå hjælpetekst til det enkelte felt.
</t>
    </r>
    <r>
      <rPr>
        <b/>
        <sz val="14"/>
        <color theme="1"/>
        <rFont val="Calibri"/>
        <family val="2"/>
        <scheme val="minor"/>
      </rPr>
      <t xml:space="preserve">Det endeligt ansøgte tilskud ses længere nede på siden.
OBS! Hvis du har brugt portalberegner til at opgøre din besparelse, skal du IKKE også angive det som et specifikt tiltag i denne. Oplysninger fra portalberegnere overføres automatisk til denne fane. </t>
    </r>
    <r>
      <rPr>
        <sz val="14"/>
        <color theme="1"/>
        <rFont val="Calibri"/>
        <family val="2"/>
        <scheme val="minor"/>
      </rPr>
      <t xml:space="preserve">
Du kan læse mere om ansøgning i erhvervspuljen i vejledning til ansøgning, som du finder på erhvervspuljens hjemmeside. </t>
    </r>
  </si>
  <si>
    <t>Tilskuds beregning</t>
  </si>
  <si>
    <t xml:space="preserve">Type af brændsel i før-situation </t>
  </si>
  <si>
    <t>Olie</t>
  </si>
  <si>
    <t>Træpiller</t>
  </si>
  <si>
    <t xml:space="preserve">3.1. Optimering/styring af belysning </t>
  </si>
  <si>
    <t>3.2. Udskiftning af belysning</t>
  </si>
  <si>
    <t>1. Ventilationsanlæg, komfort (HVAC)</t>
  </si>
  <si>
    <t>Elektricitet - VP</t>
  </si>
  <si>
    <t>Små varmeforsyningsprojekter</t>
  </si>
  <si>
    <t>Store varmeforsyningsprojekter</t>
  </si>
  <si>
    <t>Gaskedel under 1000 kW</t>
  </si>
  <si>
    <t>Gaskedel over 1000 kW</t>
  </si>
  <si>
    <t>Oliekedel</t>
  </si>
  <si>
    <t>Halmkedel</t>
  </si>
  <si>
    <t>Enhed</t>
  </si>
  <si>
    <t>Vælg fra listen om dit projekt er omfattet af portalberegneren →</t>
  </si>
  <si>
    <t>Fliskedel over 1000 kW</t>
  </si>
  <si>
    <t>Fliskedel under 1000 kW</t>
  </si>
  <si>
    <t>Træpillekedel under 1000 kW</t>
  </si>
  <si>
    <t>Træpillekedel over 1000 kW</t>
  </si>
  <si>
    <t>Brændværdier [kWh/enhed]</t>
  </si>
  <si>
    <t>Elkedel</t>
  </si>
  <si>
    <t>Størrelse/varmeydelse på nuværende varmekilde i kW</t>
  </si>
  <si>
    <t>kW</t>
  </si>
  <si>
    <t>Størrelse/varmeydelse på nye varmekilde i kW</t>
  </si>
  <si>
    <t>kg</t>
  </si>
  <si>
    <t>Ikke fjernvarme</t>
  </si>
  <si>
    <t>Tjek</t>
  </si>
  <si>
    <t>Teoretisk maksimalt brændselsforbrug v. drift 24/7</t>
  </si>
  <si>
    <t>Brændværdi på valgt brændsel</t>
  </si>
  <si>
    <t>Træflis</t>
  </si>
  <si>
    <t>Type af brændsel i før-situationen</t>
  </si>
  <si>
    <t>1 - 13999</t>
  </si>
  <si>
    <t>1 - 2999</t>
  </si>
  <si>
    <t>Brint</t>
  </si>
  <si>
    <t>LPG under 1000 kW</t>
  </si>
  <si>
    <t>LPG over 1000 kW</t>
  </si>
  <si>
    <t>Vejledning til udfyldelse af portalberegner for mindre varmeforsyningsprojekter</t>
  </si>
  <si>
    <t>Vejledning til udfyldelse af portalberegner for større varmeforsyningsprojekter</t>
  </si>
  <si>
    <r>
      <rPr>
        <b/>
        <sz val="11"/>
        <color theme="1"/>
        <rFont val="Calibri"/>
        <family val="2"/>
        <scheme val="minor"/>
      </rPr>
      <t xml:space="preserve">
</t>
    </r>
    <r>
      <rPr>
        <b/>
        <sz val="12"/>
        <color theme="1"/>
        <rFont val="Calibri"/>
        <family val="2"/>
        <scheme val="minor"/>
      </rPr>
      <t>Skal jeg bruge portalberegneren for mindre varmeforsyningsprojekter?</t>
    </r>
    <r>
      <rPr>
        <b/>
        <sz val="11"/>
        <color theme="1"/>
        <rFont val="Calibri"/>
        <family val="2"/>
        <scheme val="minor"/>
      </rPr>
      <t xml:space="preserve">
</t>
    </r>
    <r>
      <rPr>
        <sz val="11"/>
        <color theme="1"/>
        <rFont val="Calibri"/>
        <family val="2"/>
        <scheme val="minor"/>
      </rPr>
      <t xml:space="preserve">Beregner  - mindre varmeforsyningsprojekter benyttes, hvis du søger til udskiftning af en mindre kedel eller kalorifer som bruger naturgas, olie eller træpiller. Din kedel eller kalorifer defineres som mindre, hvis dit brændselsforbrug er under eller lig med 15.000 m3 naturgas, 15.000 L olie eller 32.000 kg træpiller. Udskiftning af kedel eller kalorifer skal være til varmepumpe, fjernvarme, træpillekedel eller træfliskedel. 
</t>
    </r>
  </si>
  <si>
    <t>Mindre varmeforsyningsprojekter</t>
  </si>
  <si>
    <t>Større varmeforsyningsprojekter</t>
  </si>
  <si>
    <r>
      <rPr>
        <b/>
        <sz val="11"/>
        <color theme="1"/>
        <rFont val="Calibri"/>
        <family val="2"/>
        <scheme val="minor"/>
      </rPr>
      <t xml:space="preserve">
</t>
    </r>
    <r>
      <rPr>
        <b/>
        <sz val="12"/>
        <color theme="1"/>
        <rFont val="Calibri"/>
        <family val="2"/>
        <scheme val="minor"/>
      </rPr>
      <t>Skal jeg bruge portalberegneren for større varmeforsyningsprojekter?</t>
    </r>
    <r>
      <rPr>
        <b/>
        <sz val="11"/>
        <color theme="1"/>
        <rFont val="Calibri"/>
        <family val="2"/>
        <scheme val="minor"/>
      </rPr>
      <t xml:space="preserve">
</t>
    </r>
    <r>
      <rPr>
        <sz val="11"/>
        <color theme="1"/>
        <rFont val="Calibri"/>
        <family val="2"/>
        <scheme val="minor"/>
      </rPr>
      <t xml:space="preserve">Beregner - større varmeforsyningsprojekter benyttes, hvis du søger til udskiftning af en større kedel eller kalorifer som bruger naturgas, olie eller træpiller. Din kedel eller kalorifer defineres som større, hvis dit brændselsforbrug overstiger 15.000 m3 naturgas, 15.000 L olie eller 32.000 kg træpiller. Udskiftning af kedel eller kalorifer skal være til varmepumpe, fjernvarme, træpillekedel eller træfliskedel. 
Hvis projektet vedrører udskiftning af flis- eller LPG-kedler, så finder denne beregner også anvendelse, uanset forbrug.
</t>
    </r>
  </si>
  <si>
    <t>CO2 emissionsfaktorer [kg/kWh]</t>
  </si>
  <si>
    <t>Kvoteomfattet energipris [øre/kWh]</t>
  </si>
  <si>
    <t>Ikke kvotteomfattet energipris [øre/kWh]</t>
  </si>
  <si>
    <t>Fjernvarme (gartneri)</t>
  </si>
  <si>
    <t>Afgiftskategori</t>
  </si>
  <si>
    <t>Kvoteomfattede</t>
  </si>
  <si>
    <t>Ikke-kvoteomfattede</t>
  </si>
  <si>
    <t>Er virksomheden kvoteomfattede</t>
  </si>
  <si>
    <t>Ikke-Kvoteomfattede</t>
  </si>
  <si>
    <t>CO2 eller MWh</t>
  </si>
  <si>
    <t>Opvarmningsform i før-situationen</t>
  </si>
  <si>
    <t>Avl af andre dyr</t>
  </si>
  <si>
    <t>Blandet landbrugsdrift</t>
  </si>
  <si>
    <t>Støtteaktiviteter i forbindelse med planteavl</t>
  </si>
  <si>
    <t>Støtteaktiviteter i forbindelse med husdyravl</t>
  </si>
  <si>
    <t>Forarbejdning af afgrøder efter høst af frø/sædekorn til udsæd</t>
  </si>
  <si>
    <t>Indsamling af vildtvoksende forstmateriale, undtagen træer</t>
  </si>
  <si>
    <t>Støtteaktiviteter i forbindelse med skovbrug</t>
  </si>
  <si>
    <t>Støtteaktiviteter i forbindelse med fiskeri og akvakultur</t>
  </si>
  <si>
    <t>Brydning af pyntesten, kalksten, gips, skifer mv.</t>
  </si>
  <si>
    <t>Grus- og sandgravning og indvinding af ler og kaolin</t>
  </si>
  <si>
    <t>Indvinding af tørv</t>
  </si>
  <si>
    <t>Støtteaktiviteter i forbindelse med anden råstofindvinding</t>
  </si>
  <si>
    <t>Fremstilling af kød- og fjerkrækødprodukter</t>
  </si>
  <si>
    <t>Fremstilling af margarine o.lign. spiselige fedtstoffer</t>
  </si>
  <si>
    <t>Fremstilling af mejeriprodukter</t>
  </si>
  <si>
    <t>Industriel fremstilling af brød og kager mv.</t>
  </si>
  <si>
    <t>Fremstilling af tvebakker, kiks, konserverede kager, tærter mv.</t>
  </si>
  <si>
    <t>Fremstilling af dejprodukter</t>
  </si>
  <si>
    <t>Fremstilling af cider og andre gærede drikkevarer af frugt</t>
  </si>
  <si>
    <t>Fremstilling af læskedrikke og vand på flaske</t>
  </si>
  <si>
    <t>Fremstilling af tobaksvarer</t>
  </si>
  <si>
    <t>Fremstilling af tekstiler til husholdningsbrug og færdige boligtekstiler</t>
  </si>
  <si>
    <t>Fremstilling af gulvtæpper og -måtter</t>
  </si>
  <si>
    <t>Fremstilling af fiberdug og varer af fiberdug</t>
  </si>
  <si>
    <t>Fremstilling af strikkede og hæklede beklædningsartikler</t>
  </si>
  <si>
    <t>Fremstilling af yderbeklædning</t>
  </si>
  <si>
    <t>Fremstilling af beklædningsartikler af læder og pelsskind</t>
  </si>
  <si>
    <t>Fremstilling af andre beklædningsartikler samt tilbehør i.a.n.</t>
  </si>
  <si>
    <t>Garvning, beredning og farvning af læder og pelsskind</t>
  </si>
  <si>
    <t>Fremstilling af tasker, kufferter, sadelmagervarer mv., uanset materialets art</t>
  </si>
  <si>
    <t>Forarbejdning og færdigbearbejdning af træ</t>
  </si>
  <si>
    <t>Fremstilling af døre og vinduer af træ</t>
  </si>
  <si>
    <t>Fremstilling af fast brændsel på basis af vegetabilsk biomasse</t>
  </si>
  <si>
    <t>Færdigbearbejdning af trævarer</t>
  </si>
  <si>
    <t>Fremstilling af andre trævarer og varer af kork, strå og flettematerialer</t>
  </si>
  <si>
    <t>Fremstilling af bølgepap, pap og emballage af papir og pap</t>
  </si>
  <si>
    <t>Fremstilling af pesticider, desinfektionsmidler og andre agrokemiske produkter</t>
  </si>
  <si>
    <t>Fremstilling af flydende biobrændstoffer</t>
  </si>
  <si>
    <t>Fremstilling og vulkanisering af gummidæk og fremstilling af gummislanger</t>
  </si>
  <si>
    <t>Fremstilling af døre og vinduer af plast</t>
  </si>
  <si>
    <t>Forarbejdning og færdigbehandling af plastprodukter</t>
  </si>
  <si>
    <t>Fremstilling og bearbejdning af andet glas, herunder teknisk glas</t>
  </si>
  <si>
    <t>Fremstilling af andre produkter af beton, cement og gips</t>
  </si>
  <si>
    <t>Fremstilling af andre ikke-metalholdige mineralske produkter, bortset fra asfalt og tagpap</t>
  </si>
  <si>
    <t>Fremstilling af rør, hule profiler og tilhørende fittings af stål</t>
  </si>
  <si>
    <t>Fremstilling af radiatorer, damp- og fyringskedler til centralvarmeanlæg</t>
  </si>
  <si>
    <t>Smedning og valsning af metal samt pulvermetallurgi</t>
  </si>
  <si>
    <t>Varmebehandling af metal</t>
  </si>
  <si>
    <t>Maskinforarbejdning af metal</t>
  </si>
  <si>
    <t>Fremstilling af elektroniske komponenter</t>
  </si>
  <si>
    <t>Fremstilling af printplader o.lign.</t>
  </si>
  <si>
    <t>Fremstilling af instrumenter og udstyr til måling, afprøvning og navigation</t>
  </si>
  <si>
    <t>Fremstilling af optiske instrumenter, magnetiske og optiske medier og fotografisk udstyr</t>
  </si>
  <si>
    <t>Fremstilling af elektriske motorer, generatorer og transformatorer</t>
  </si>
  <si>
    <t>Fremstilling af belysningsartikler</t>
  </si>
  <si>
    <t>Fremstilling af motorer og turbiner, undtagen motorer til flyvemaskiner, motorkøretøjer og knallerter</t>
  </si>
  <si>
    <t>Fremstilling af ovne, ildsteder og fyringsaggregater til boligopvarmning</t>
  </si>
  <si>
    <t>Fremstilling af kontormaskiner og -udstyr, undtagen computere og ydre enheder</t>
  </si>
  <si>
    <t>Fremstilling af klimaanlæg, ikke til husholdningsbrug</t>
  </si>
  <si>
    <t>Fremstilling af metalforarbejdende maskiner og maskinværktøj til bearbejdning af metal</t>
  </si>
  <si>
    <t>Fremstilling af andet maskinværktøj</t>
  </si>
  <si>
    <t>Fremstilling af maskiner til råstofindvindingsindustrien samt bygge- og anlæg</t>
  </si>
  <si>
    <t>Fremstilling af maskiner til additiv fremstilling</t>
  </si>
  <si>
    <t>Fremstilling af andre maskiner til specielle formål i.a.n.</t>
  </si>
  <si>
    <t>Bygning af civile skibe og flydende materiel</t>
  </si>
  <si>
    <t>Bygning af militærfartøjer</t>
  </si>
  <si>
    <t>Fremstilling af civile luft- og rumfartøjer o.lign.</t>
  </si>
  <si>
    <t>Fremstilling af militære luft- og rumfartøjer o.lign.</t>
  </si>
  <si>
    <t>Fremstilling af cykler og kørestole</t>
  </si>
  <si>
    <t>Fremstilling af møbler</t>
  </si>
  <si>
    <t>Fremstilling af smykker og lignende varer</t>
  </si>
  <si>
    <t>Andre fremstillingsaktiviteter i.a.n.</t>
  </si>
  <si>
    <t>Reparation og vedligeholdelse af færdige metalprodukter</t>
  </si>
  <si>
    <t>Reparation og vedligeholdelse af maskiner</t>
  </si>
  <si>
    <t>Reparation og vedligeholdelse af elektronisk og optisk udstyr</t>
  </si>
  <si>
    <t>Reparation og vedligeholdelse af elektrisk udstyr</t>
  </si>
  <si>
    <t>Reparation og vedligeholdelse af civile skibe og både</t>
  </si>
  <si>
    <t>Reparation og vedligeholdelse af civile luft- og rumfartøjer</t>
  </si>
  <si>
    <t>Reparation og vedligeholdelse af andre civile transportmidler</t>
  </si>
  <si>
    <t>Reparation og vedligeholdelse af militære kampkøretøjer, skibe, både og luft- og rumfartøjer</t>
  </si>
  <si>
    <t>Reparation og vedligeholdelse af andet udstyr</t>
  </si>
  <si>
    <t>Genindvinding af materialer</t>
  </si>
  <si>
    <t>Anden nyttiggørelse af affald</t>
  </si>
  <si>
    <t>Forbrænding uden energiudnyttelse</t>
  </si>
  <si>
    <t>Deponering eller permanent oplagring</t>
  </si>
  <si>
    <t>Anden bortskaffelse af affald</t>
  </si>
  <si>
    <t>Rensning af jord og grundvand og anden dekontaminering</t>
  </si>
  <si>
    <t>Anlæg af ledningsnet til elektricitet og telekommunikation</t>
  </si>
  <si>
    <t>Anlæg af vandveje, havne, diger, dæmninger mv.</t>
  </si>
  <si>
    <t>Andre anlægsaktiviteter i.a.n.</t>
  </si>
  <si>
    <t>Installation af vvs-, varme- og klimaanlæg</t>
  </si>
  <si>
    <t>Installation af isolering</t>
  </si>
  <si>
    <t>Andre bygningsinstallationsaktiviteter</t>
  </si>
  <si>
    <t>Stukkatøraktiviteter</t>
  </si>
  <si>
    <t>Tømrer- og bygningssnedkeraktiviteter</t>
  </si>
  <si>
    <t>Maleraktiviteter</t>
  </si>
  <si>
    <t>Glarmesteraktiviteter</t>
  </si>
  <si>
    <t>Tagdækningsaktiviteter</t>
  </si>
  <si>
    <t>Andre specialiserede bygningsarbejder</t>
  </si>
  <si>
    <t>Specialiserede anlægsaktiviteter</t>
  </si>
  <si>
    <t>Formidlingsaktiviteter i forbindelse med specialiserede bygge- og anlægsarbejder</t>
  </si>
  <si>
    <t>Murerarbejde</t>
  </si>
  <si>
    <t>Andre specialiserede byggeaktiviteter i.a.n.</t>
  </si>
  <si>
    <t>Agenturhandel med landbrugsråvarer, levende dyr, tekstilråvarer og halvfabrikata</t>
  </si>
  <si>
    <t>Agenturhandel med motorcykler, biler, busser og trailere mv.</t>
  </si>
  <si>
    <t>Agenturhandel med specialiseret varesortiment, bortset fra køretøjer</t>
  </si>
  <si>
    <t>Agenturhandel med ikke-specialiseret varesortiment</t>
  </si>
  <si>
    <t>Engroshandel med andre fødevarer</t>
  </si>
  <si>
    <t>Engroshandel med hvidevarer og elektriske husholdningsartikler</t>
  </si>
  <si>
    <t>Engroshandel med radio og tv, fotografiske og optiske artikler</t>
  </si>
  <si>
    <t>Engroshandel med møbler til bolig-, kontor- og butiksbrug, tæpper og belysningsartikler</t>
  </si>
  <si>
    <t>Engroshandel med ure og smykker</t>
  </si>
  <si>
    <t>Engroshandel med andre husholdningsartikler i.a.n.</t>
  </si>
  <si>
    <t>Engroshandel med informations- og kommunikationsudstyr</t>
  </si>
  <si>
    <t>Engroshandel med maskiner til minedrift og bygge- og anlægsaktiviteter</t>
  </si>
  <si>
    <t>Engroshandel med motorkøretøjer</t>
  </si>
  <si>
    <t>Engroshandel med motorcykler samt reservedele og tilbehør dertil</t>
  </si>
  <si>
    <t>Engroshandel med træ og byggematerialer samt sanitetsartikler</t>
  </si>
  <si>
    <t>Anden specialiseret engroshandel i.a.n.</t>
  </si>
  <si>
    <t>Detailhandel med kioskvarer</t>
  </si>
  <si>
    <t>Detailhandel med dagligvarer i supermarkeder og købmandsbutikker</t>
  </si>
  <si>
    <t>Detailhandel med dagligvarer i discountsupermarkeder</t>
  </si>
  <si>
    <t>Anden ikke-specialiseret detailhandel</t>
  </si>
  <si>
    <t>Detailhandel med frugt og grøntsager</t>
  </si>
  <si>
    <t>Detailhandel med kød og kødprodukter</t>
  </si>
  <si>
    <t>Detailhandel med fisk, krebsdyr og bløddyr</t>
  </si>
  <si>
    <t>Detailhandel med bagværk og konfekture</t>
  </si>
  <si>
    <t>Detailhandel med tobaksvarer</t>
  </si>
  <si>
    <t>Detailhandel med andre fødevarer</t>
  </si>
  <si>
    <t>Detailhandel med motorbrændstoffer</t>
  </si>
  <si>
    <t>Detailhandel med informations- og kommunikationsudstyr</t>
  </si>
  <si>
    <t>Detailhandel med tekstiler</t>
  </si>
  <si>
    <t>Detailhandel med maling og tapet</t>
  </si>
  <si>
    <t>Detailhandel med byggematerialer og værktøj</t>
  </si>
  <si>
    <t>Detailhandel med møbler</t>
  </si>
  <si>
    <t>Detailhandel med bad- og køkkenelementer mv.</t>
  </si>
  <si>
    <t>Detailhandel med køkkenudstyr og service mv.</t>
  </si>
  <si>
    <t>Detailhandel med boligtekstiler, belysnings- og husholdningsartikler i.a.n.</t>
  </si>
  <si>
    <t>Detailhandel med aviser og andre tidsskrifter samt kontorartikler</t>
  </si>
  <si>
    <t>Detailhandel med sports- og fritidsudstyr</t>
  </si>
  <si>
    <t>Detailhandel med cykler</t>
  </si>
  <si>
    <t>Detailhandel med lystbåde og udstyr hertil</t>
  </si>
  <si>
    <t>Detailhandel med musikinstrumenter</t>
  </si>
  <si>
    <t>Detailhandel med kunst mv.</t>
  </si>
  <si>
    <t>Detailhandel med andre kulturelle artikler i.a.n</t>
  </si>
  <si>
    <t>Detailhandel med tøj</t>
  </si>
  <si>
    <t>Detailhandel med baby- og børnetøj</t>
  </si>
  <si>
    <t>Detailhandel med fodtøj</t>
  </si>
  <si>
    <t>Detailhandel med lædervarer</t>
  </si>
  <si>
    <t>Detailhandel med farmaceutiske produkter</t>
  </si>
  <si>
    <t>Optikeraktiviteter</t>
  </si>
  <si>
    <t>Detailhandel med andre medicinske og ortopædiske artikler</t>
  </si>
  <si>
    <t>Detailhandel med kosmetikvarer og toiletartikler</t>
  </si>
  <si>
    <t>Detailhandel med blomster og planter</t>
  </si>
  <si>
    <t>Detailhandel med kæledyr og udstyr til kæledyr</t>
  </si>
  <si>
    <t>Detailhandel med ure og smykker</t>
  </si>
  <si>
    <t>Detailhandel med andre nye varer</t>
  </si>
  <si>
    <t>Detailhandel med brugte varer</t>
  </si>
  <si>
    <t>Detailhandel med motorkøretøjer</t>
  </si>
  <si>
    <t>Detailhandel med motorcykler samt reservedele og tilbehør dertil</t>
  </si>
  <si>
    <t>Formidlingsaktiviteter inden for ikke-specialiseret detailhandel</t>
  </si>
  <si>
    <t>Formidlingsaktiviteter inden for specialiseret detailhandel</t>
  </si>
  <si>
    <t>Persontransport med regional- eller fjerntog</t>
  </si>
  <si>
    <t>Persontransport med nærbane</t>
  </si>
  <si>
    <t>Passagertransport ad vej med fast køreplan</t>
  </si>
  <si>
    <t>Passagertransport ad vej uden fast køreplan</t>
  </si>
  <si>
    <t>Passagertransport på bestilling i køretøj med chauffør</t>
  </si>
  <si>
    <t>Passagertransport med tovbaner og skilifter</t>
  </si>
  <si>
    <t>Anden landpassagertransport i.a.n.</t>
  </si>
  <si>
    <t>Flytteaktiviteter</t>
  </si>
  <si>
    <t>Passagertransport med rutefly</t>
  </si>
  <si>
    <t>Passagertransport med charter- og taxifly</t>
  </si>
  <si>
    <t>Oplagring og opbevaring</t>
  </si>
  <si>
    <t>Drift af stationer, godsterminaler mv.</t>
  </si>
  <si>
    <t>Drift af parkering og vejhjælp mv.</t>
  </si>
  <si>
    <t>Drift af erhvervshavne</t>
  </si>
  <si>
    <t>Drift af bugserings-, bjærgnings- og redningsvæsen mv.</t>
  </si>
  <si>
    <t>Serviceydelser i forbindelse med logistik</t>
  </si>
  <si>
    <t>Andre støtteaktiviteter i forbindelse med transport</t>
  </si>
  <si>
    <t>Formidlingsaktiviteter inden for godstransport</t>
  </si>
  <si>
    <t>Formidlingsaktiviteter inden for passagertransport</t>
  </si>
  <si>
    <t>Postaktiviteter omfattet af forsyningspligten</t>
  </si>
  <si>
    <t>Andre post- og kuréraktiviteter</t>
  </si>
  <si>
    <t>Formidlingsaktiviteter inden for post- og kuréraktiviteter</t>
  </si>
  <si>
    <t>Drift af hoteller og lignende overnatningsfaciliteter</t>
  </si>
  <si>
    <t>Drift af ferieboliger og andre overnatningsfaciliteter til kortvarige ophold</t>
  </si>
  <si>
    <t>Drift af campingpladser</t>
  </si>
  <si>
    <t>Formidlingsaktiviteter inden for overnatningsfaciliteter</t>
  </si>
  <si>
    <t>Servering af mad i restauranter og caféer</t>
  </si>
  <si>
    <t>Drift af øvrige spisesteder</t>
  </si>
  <si>
    <t>Drift af mobile madboder</t>
  </si>
  <si>
    <t>Catering på kontrakt og andre restaurationsaktiviteter</t>
  </si>
  <si>
    <t>Udskænkning af ikke-alkoholiske drikkevarer</t>
  </si>
  <si>
    <t>Udskænkning af alkoholiske drikkevarer</t>
  </si>
  <si>
    <t>Formidlingsaktiviteter i forbindelse med restaurationsaktiviteter</t>
  </si>
  <si>
    <t>Andre udgiveraktiviteter, undtagen udgivelse af software</t>
  </si>
  <si>
    <t>Udgivelse af videospil</t>
  </si>
  <si>
    <t>Produktion af film, videoer og TV-programmer</t>
  </si>
  <si>
    <t>Aktiviteter efter produktion af film, videoer og TV-programmer</t>
  </si>
  <si>
    <t>Distribution af film og videoer</t>
  </si>
  <si>
    <t>Fremvisning af film og andre billedmedier</t>
  </si>
  <si>
    <t>Radioaktiviteter og distribution af lydoptagelser</t>
  </si>
  <si>
    <t>Programskabelse, udgivelse og distribution af billedoptagelser</t>
  </si>
  <si>
    <t>Nyhedsbureauers aktiviteter</t>
  </si>
  <si>
    <t>Anden distribution af medieindhold</t>
  </si>
  <si>
    <t>Levering af fastnetbaseret, trådløs og satellitbaseret telekommunikation</t>
  </si>
  <si>
    <t>Videresalg af telekommunikation og formidlingsaktiviteter inden for telekommunikation</t>
  </si>
  <si>
    <t>Andre telekommunikationsaktiviteter</t>
  </si>
  <si>
    <t>Computerkonsulentbistand og forvaltning af computerfaciliteter</t>
  </si>
  <si>
    <t>Andre IT- og computerserviceaktiviteter</t>
  </si>
  <si>
    <t>IT-infrastruktur, databehandling, hosting og relaterede aktiviteter</t>
  </si>
  <si>
    <t>Drift af portaler til internettet</t>
  </si>
  <si>
    <t>Andre informationsaktiviteter</t>
  </si>
  <si>
    <t>Centralbankers aktiviteter</t>
  </si>
  <si>
    <t>Andre pengeinstitutters aktiviteter</t>
  </si>
  <si>
    <t>Finansielle conduiters aktiviteter</t>
  </si>
  <si>
    <t>Pengemarkedsfondes aktiviteter</t>
  </si>
  <si>
    <t>Andre investeringsfondes aktiviteter</t>
  </si>
  <si>
    <t>Trusters aktiviteter</t>
  </si>
  <si>
    <t>Realkreditinstitutters aktiviteter</t>
  </si>
  <si>
    <t>Andre kreditinstitutters aktiviteter</t>
  </si>
  <si>
    <t>Andre kreditselskabers aktiviteter</t>
  </si>
  <si>
    <t>Investering for egen regning</t>
  </si>
  <si>
    <t>Anden finansiel formidling i.a.n.</t>
  </si>
  <si>
    <t>Pensionskassers aktiviteter</t>
  </si>
  <si>
    <t>Andre aktiviteter i forbindelse med finansielle tjenesteydelser, undtagen forsikring og pensionsforsikring</t>
  </si>
  <si>
    <t>Forsikringsagenters og forsikringsmægleres aktiviteter</t>
  </si>
  <si>
    <t>Aktiviteter i forbindelse med forsikring og pensionsforsikring i.a.n.</t>
  </si>
  <si>
    <t>Udlejning af almennyttige boliger</t>
  </si>
  <si>
    <t>Udlejning af private andelsboliger</t>
  </si>
  <si>
    <t>Ejendomsmægleres aktiviteter</t>
  </si>
  <si>
    <t>Boliganvisning</t>
  </si>
  <si>
    <t>Drift af ejerforeninger</t>
  </si>
  <si>
    <t>Juridiske aktiviteter</t>
  </si>
  <si>
    <t>Ikke-finansielle hovedsæders aktiviteter</t>
  </si>
  <si>
    <t>Finansielle hovedsæders aktiviteter</t>
  </si>
  <si>
    <t>Virksomhedsrådgivning og anden ledelsesrådgivning</t>
  </si>
  <si>
    <t>Arkitektaktiviteter</t>
  </si>
  <si>
    <t>Rådgivende ingeniøraktiviteter inden for byggeri og anlægsarbejder</t>
  </si>
  <si>
    <t>Rådgivende ingeniøraktiviteter inden for produktions- og maskinteknik</t>
  </si>
  <si>
    <t>Rådgivende ingeniøraktiviteter inden for færdige fabriksanlæg</t>
  </si>
  <si>
    <t>Forskning og eksperimentel udvikling inden for naturvidenskab og teknik</t>
  </si>
  <si>
    <t>Planlægning og design af reklamekampagner</t>
  </si>
  <si>
    <t>Andre reklameaktiviteter</t>
  </si>
  <si>
    <t>Indrykning af reklamer i medier</t>
  </si>
  <si>
    <t>Industrielt design og modedesign</t>
  </si>
  <si>
    <t>Grafisk design og visuel kommunikation</t>
  </si>
  <si>
    <t>Indretningsaktiviteter</t>
  </si>
  <si>
    <t>Andet specialiseret designarbejde</t>
  </si>
  <si>
    <t>Fotografiske aktiviteter</t>
  </si>
  <si>
    <t>Patentbureauers aktiviteter og tjenesteydelser i forbindelse med markedsføring</t>
  </si>
  <si>
    <t>Landbrugskonsulenters aktiviteter</t>
  </si>
  <si>
    <t>Dyrlægeaktiviteter</t>
  </si>
  <si>
    <t>Udlejning og leasing af andre varer til personlig brug og husholdningsbrug</t>
  </si>
  <si>
    <t>Udlejning og leasing af kontormaskiner og -udstyr og computere</t>
  </si>
  <si>
    <t>Udlejning og leasing af andet materiel, udstyr og andre materielle aktiver til events</t>
  </si>
  <si>
    <t>Udlejning og leasing af andet materiel, udstyr og andre materielle aktiver, bortset fra til events</t>
  </si>
  <si>
    <t>Leasing af intellektuelle ejendomsrettigheder og lignende produkter, dog ikke ophavsretsbeskyttede værker</t>
  </si>
  <si>
    <t>Formidlingsaktiviteter inden for udlejning og leasing af biler, autocampere og påhængsvogne</t>
  </si>
  <si>
    <t>Formidlingsaktiviteter inden for udlejning og leasing af andre materielle aktiver og ikke-finansielle immaterielle aktiver</t>
  </si>
  <si>
    <t>Arbejdsformidlingskontorers aktiviteter</t>
  </si>
  <si>
    <t>Vikarbureauers aktiviteter og anden personaleformidling</t>
  </si>
  <si>
    <t>Rejsebureauers aktiviteter</t>
  </si>
  <si>
    <t>Rejsearrangørers aktiviteter</t>
  </si>
  <si>
    <t>Efterforskning og private vagt- og sikkerhedsaktiviteter</t>
  </si>
  <si>
    <t>Vagt- og sikkerhedsaktiviteter i.a.n.</t>
  </si>
  <si>
    <t>Levering af kombinerede hjælpetjenester i forbindelse med drift af fast ejendom</t>
  </si>
  <si>
    <t xml:space="preserve">Anden rengøring af bygninger og rengøring af erhvervslokaler i.a.n. </t>
  </si>
  <si>
    <t>Anden rengøring</t>
  </si>
  <si>
    <t>Administrations- og kontorserviceaktiviteter</t>
  </si>
  <si>
    <t>Drift af callcentre</t>
  </si>
  <si>
    <t>Formidlingsaktiviteter inden for forretningsservice i.a.n.</t>
  </si>
  <si>
    <t>Inkassoaktiviteter og kreditoplysning</t>
  </si>
  <si>
    <t>Pakkeriaktiviteter</t>
  </si>
  <si>
    <t>Andre forretningsserviceaktiviteter i.a.n.</t>
  </si>
  <si>
    <t>Generelle offentlige forvaltningsaktiviteter</t>
  </si>
  <si>
    <t>Administration af sundhedsvæsen, undervisning, kultur og sociale forhold</t>
  </si>
  <si>
    <t>Aktiviteter inden for forsvar</t>
  </si>
  <si>
    <t>Aktiviteter inden for retsvæsen</t>
  </si>
  <si>
    <t>Aktiviteter inden for offentlig sikkerhed og orden</t>
  </si>
  <si>
    <t>Aktiviteter inden for brandvæsen</t>
  </si>
  <si>
    <t>Aktiviteter inden for lovpligtig socialsikring</t>
  </si>
  <si>
    <t>Undervisning på almene grundskoler</t>
  </si>
  <si>
    <t>Undervisning på specialskoler for børn med funktionsnedsættelser</t>
  </si>
  <si>
    <t>Undervisning på ungdoms- og efterskoler</t>
  </si>
  <si>
    <t>Undervisning på gymnasier, studenter- og HF-kurser</t>
  </si>
  <si>
    <t>Undervisning på erhvervsfaglige skoler</t>
  </si>
  <si>
    <t>Videregående uddannelse, ikke på universitetsniveau</t>
  </si>
  <si>
    <t>Videregående uddannelse på universitetsniveau</t>
  </si>
  <si>
    <t>Drift af køreskoler</t>
  </si>
  <si>
    <t>Formidlingsaktiviteter i forbindelse med kurser og undervisere</t>
  </si>
  <si>
    <t>Levering af hjælpeydelser i forbindelse med undervisning i.a.n.</t>
  </si>
  <si>
    <t>Aktiviteter inden for hospitalsvæsen</t>
  </si>
  <si>
    <t>Alment praktiserende lægers aktiviteter</t>
  </si>
  <si>
    <t>Speciallægers aktiviteter</t>
  </si>
  <si>
    <t>Tandlægers aktiviteter</t>
  </si>
  <si>
    <t>Billeddiagnostiske undersøgelser og medicinske laboratorieaktiviteter</t>
  </si>
  <si>
    <t>Patienttransport med ambulance</t>
  </si>
  <si>
    <t>Psykologisk og psykoterapeutisk rådgivning</t>
  </si>
  <si>
    <t>Sundhedspleje, hjemmesygepleje, jordemoderaktiviteter mv.</t>
  </si>
  <si>
    <t>Fysio- og ergoterapi</t>
  </si>
  <si>
    <t>Traditionelle, komplementære og alternative behandlingsformer</t>
  </si>
  <si>
    <t>Formidlingsaktiviteter inden for læge- og tandlægeaktiviteter samt sundhedsvæsen i øvrigt</t>
  </si>
  <si>
    <t>Drift af sundhedsvæsen i øvrigt i.a.n.</t>
  </si>
  <si>
    <t>Drift af plejehjem</t>
  </si>
  <si>
    <t>Drift af døgninstitutioner for personer med psykiske handicap</t>
  </si>
  <si>
    <t>Drift af behandlingshjem for stofmisbrugere og alkoholskadede</t>
  </si>
  <si>
    <t>Drift af døgninstitutioner for personer med fysisk handicap</t>
  </si>
  <si>
    <t>Drift af beskyttede boliger o. lign.</t>
  </si>
  <si>
    <t>Formidlingsaktiviteter i forbindelse med institutionsophold</t>
  </si>
  <si>
    <t>Drift af døgninstitutioner for børn og unge</t>
  </si>
  <si>
    <t>Drift af flygtninge- og asylcentre</t>
  </si>
  <si>
    <t>Drift af andre former for institutionsophold</t>
  </si>
  <si>
    <t>Drift af hjemmehjælp</t>
  </si>
  <si>
    <t>Drift af dagcentre mv.</t>
  </si>
  <si>
    <t>Drift af revalideringsinstitutioner</t>
  </si>
  <si>
    <t>Drift af dagpleje</t>
  </si>
  <si>
    <t>Drift af vuggestuer</t>
  </si>
  <si>
    <t>Drift af børnehaver</t>
  </si>
  <si>
    <t>Drift af skolefritidsordninger og fritidshjem</t>
  </si>
  <si>
    <t>Drift af aldersintegrerede institutioner</t>
  </si>
  <si>
    <t>Drift af fritids- og ungdomsklubber</t>
  </si>
  <si>
    <t>Støtteaktiviteter relateret til sygdomsbekæmpende, sociale og velgørende formål</t>
  </si>
  <si>
    <t>Aktiviteter til støtte for flygtninge- og katastrofeofre mv.</t>
  </si>
  <si>
    <t>Andre sociale støtte- og rådgivningsaktiviteter uden institutionsophold</t>
  </si>
  <si>
    <t>Litteratur- og musikkomposition</t>
  </si>
  <si>
    <t>Billedkunstnerisk skaben</t>
  </si>
  <si>
    <t>Anden kunstnerisk skaben</t>
  </si>
  <si>
    <t>Teater- og koncertproduktioner</t>
  </si>
  <si>
    <t>Teknisk planlægning, levering, opsætning og betjening af udstyr til events</t>
  </si>
  <si>
    <t>Levering af andre serviceydelser i forbindelse med kunstnerisk skaben og scenekunst i.a.n.</t>
  </si>
  <si>
    <t>Biblioteksaktiviteter</t>
  </si>
  <si>
    <t>Arkivaktiviteter</t>
  </si>
  <si>
    <t>Museumsaktiviteter og aktiviteter i forbindelse med samlinger</t>
  </si>
  <si>
    <t>Drift og bevarelse af fortidsminder, mindesmærker mv.</t>
  </si>
  <si>
    <t>Konservering, restaurering og andre serviceydelser inden for kulturarv</t>
  </si>
  <si>
    <t>Drift af botaniske og zoologiske haver</t>
  </si>
  <si>
    <t>Drift af naturreservater</t>
  </si>
  <si>
    <t>Lotteri- og andre spilleaktiviteter</t>
  </si>
  <si>
    <t>Drift af sportsklubber</t>
  </si>
  <si>
    <t>Drift af fitnesscentre</t>
  </si>
  <si>
    <t>Sportsaktiviteter i.a.n.</t>
  </si>
  <si>
    <t>Drift af forlystelsesparker o.lign.</t>
  </si>
  <si>
    <t>Drift af lystbådehavne</t>
  </si>
  <si>
    <t>Drift af andre forlystelser og fritidsaktiviteter</t>
  </si>
  <si>
    <t>Erhvervs- og arbejdsgiverorganisationers aktiviteter</t>
  </si>
  <si>
    <t>Faglige sammenslutningers aktiviteter</t>
  </si>
  <si>
    <t>Fagforeningers aktiviteter</t>
  </si>
  <si>
    <t>Religiøse institutioners og foreningers aktiviteter</t>
  </si>
  <si>
    <t>Politiske partiers aktiviteter</t>
  </si>
  <si>
    <t>Andre organisationers og foreningers aktiviteter i.a.n.</t>
  </si>
  <si>
    <t>Reparation og vedligeholdelse af computere og kommunikationsudstyr</t>
  </si>
  <si>
    <t>Reparation og vedligeholdelse af forbrugerelektronik</t>
  </si>
  <si>
    <t>Reparation og vedligeholdelse af husholdningsapparater og redskaber til hus og have</t>
  </si>
  <si>
    <t>Reparation og vedligeholdelse af fodtøj og lædervarer</t>
  </si>
  <si>
    <t>Reparation og vedligeholdelse af møbler og boligudstyr</t>
  </si>
  <si>
    <t>Reparation og vedligeholdelse af ure og smykker</t>
  </si>
  <si>
    <t>Reparation og vedligeholdelse af varer til personlig brug og husholdningsbrug i.a.n.</t>
  </si>
  <si>
    <t>Reparation og lakering af karosseri samt undervognsbehandling</t>
  </si>
  <si>
    <t>Reparation og vedligeholdelse af motorkøretøjer i.a.n.</t>
  </si>
  <si>
    <t>Reparation og vedligeholdelse af motorcykler</t>
  </si>
  <si>
    <t>Formidlingsaktiviteter i forbindelse med reparation og vedligeholdelse af computere, varer til personlig brug og husholdningsbrug samt motorkøretøjer og motorcykler</t>
  </si>
  <si>
    <t>Drift af erhvervs- og institutionsvaskerier</t>
  </si>
  <si>
    <t>Drift af renserier og selvbetjeningsvaskerier mv.</t>
  </si>
  <si>
    <t>Drift af frisør- og barbersaloner</t>
  </si>
  <si>
    <t>Skønhedspleje og anden skønhedsbehandling</t>
  </si>
  <si>
    <t>Drift af dagspa, saunaer og dampbade</t>
  </si>
  <si>
    <t>Drift af bedemandsforretninger og begravelsesvæsen</t>
  </si>
  <si>
    <t>Formidlingsaktiviteter inden for personlige serviceydelser</t>
  </si>
  <si>
    <t>Levering af personlige serviceydelser i hjemmet</t>
  </si>
  <si>
    <t>Ambassaders eksterritoriale aktivitet</t>
  </si>
  <si>
    <t>Andre eksterritoriale organisationers og organers aktiviteter</t>
  </si>
  <si>
    <t>Branchekode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</si>
</sst>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 _k_r_._-;\-* #,##0.00\ _k_r_._-;_-* &quot;-&quot;??\ _k_r_._-;_-@_-"/>
    <numFmt numFmtId="164" formatCode="_-* #,##0.00_-;\-* #,##0.00_-;_-* &quot;-&quot;??_-;_-@_-"/>
    <numFmt numFmtId="165" formatCode="_-* #,##0_-;\-* #,##0_-;_-* &quot;-&quot;??_-;_-@_-"/>
    <numFmt numFmtId="166" formatCode="_-* #,##0\ &quot;kr.&quot;_-;\-* #,##0\ &quot;kr.&quot;_-;_-* &quot;-&quot;??\ &quot;kr.&quot;_-;_-@_-"/>
    <numFmt numFmtId="167" formatCode="#,##0\ &quot;kr.&quot;"/>
    <numFmt numFmtId="168" formatCode=";\ ;;"/>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sz val="11"/>
      <color theme="0"/>
      <name val="Calibri"/>
      <family val="2"/>
      <scheme val="minor"/>
    </font>
    <font>
      <vertAlign val="superscript"/>
      <sz val="11"/>
      <color theme="1"/>
      <name val="Calibri"/>
      <family val="2"/>
      <scheme val="minor"/>
    </font>
    <font>
      <sz val="18"/>
      <color theme="1"/>
      <name val="Calibri"/>
      <family val="2"/>
      <scheme val="minor"/>
    </font>
    <font>
      <sz val="14"/>
      <color theme="1"/>
      <name val="Calibri"/>
      <family val="2"/>
      <scheme val="minor"/>
    </font>
    <font>
      <b/>
      <sz val="12"/>
      <color theme="1"/>
      <name val="Calibri"/>
      <family val="2"/>
      <scheme val="minor"/>
    </font>
    <font>
      <sz val="11"/>
      <color theme="1"/>
      <name val="Calibri"/>
      <family val="2"/>
    </font>
    <font>
      <sz val="12"/>
      <color theme="1"/>
      <name val="Calibri"/>
      <family val="2"/>
      <scheme val="minor"/>
    </font>
    <font>
      <b/>
      <sz val="9.5"/>
      <name val="Tahoma"/>
      <family val="2"/>
    </font>
    <font>
      <sz val="11"/>
      <name val="Calibri"/>
      <family val="2"/>
      <scheme val="minor"/>
    </font>
    <font>
      <sz val="9.5"/>
      <name val="Tahoma"/>
      <family val="2"/>
    </font>
    <font>
      <sz val="11"/>
      <name val="Times New Roman"/>
      <family val="1"/>
    </font>
    <font>
      <sz val="11"/>
      <name val="Calibri"/>
      <family val="2"/>
    </font>
    <font>
      <sz val="9.5"/>
      <color theme="1"/>
      <name val="Tahoma"/>
      <family val="2"/>
    </font>
    <font>
      <sz val="11"/>
      <color rgb="FF3F3F76"/>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6" tint="0.79998168889431442"/>
        <bgColor indexed="65"/>
      </patternFill>
    </fill>
    <fill>
      <patternFill patternType="solid">
        <fgColor rgb="FFFFFFCC"/>
      </patternFill>
    </fill>
    <fill>
      <patternFill patternType="solid">
        <fgColor theme="6" tint="0.39997558519241921"/>
        <bgColor indexed="65"/>
      </patternFill>
    </fill>
    <fill>
      <patternFill patternType="solid">
        <fgColor theme="6" tint="0.59999389629810485"/>
        <bgColor indexed="65"/>
      </patternFill>
    </fill>
    <fill>
      <patternFill patternType="solid">
        <fgColor rgb="FFFFCC99"/>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style="thin">
        <color indexed="64"/>
      </right>
      <top/>
      <bottom style="thin">
        <color indexed="64"/>
      </bottom>
      <diagonal/>
    </border>
    <border>
      <left/>
      <right style="thin">
        <color indexed="64"/>
      </right>
      <top style="thin">
        <color indexed="64"/>
      </top>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1" borderId="28" applyNumberFormat="0" applyFont="0" applyAlignment="0" applyProtection="0"/>
    <xf numFmtId="0" fontId="1" fillId="12" borderId="0" applyNumberFormat="0" applyBorder="0" applyAlignment="0" applyProtection="0"/>
    <xf numFmtId="0" fontId="1" fillId="13" borderId="0" applyNumberFormat="0" applyBorder="0" applyAlignment="0" applyProtection="0"/>
    <xf numFmtId="0" fontId="19" fillId="14" borderId="29" applyNumberFormat="0" applyAlignment="0" applyProtection="0"/>
  </cellStyleXfs>
  <cellXfs count="214">
    <xf numFmtId="0" fontId="0" fillId="0" borderId="0" xfId="0"/>
    <xf numFmtId="0" fontId="0" fillId="0" borderId="0" xfId="0" applyProtection="1">
      <protection hidden="1"/>
    </xf>
    <xf numFmtId="167" fontId="0" fillId="8" borderId="1" xfId="1" applyNumberFormat="1" applyFont="1" applyFill="1" applyBorder="1" applyAlignment="1" applyProtection="1">
      <alignment horizontal="right" vertical="center"/>
      <protection hidden="1"/>
    </xf>
    <xf numFmtId="10" fontId="0" fillId="8" borderId="1" xfId="2" applyNumberFormat="1" applyFont="1" applyFill="1" applyBorder="1" applyAlignment="1" applyProtection="1">
      <alignment horizontal="right" vertical="center"/>
      <protection hidden="1"/>
    </xf>
    <xf numFmtId="167" fontId="2" fillId="8" borderId="1" xfId="1" applyNumberFormat="1" applyFont="1" applyFill="1" applyBorder="1" applyAlignment="1" applyProtection="1">
      <alignment horizontal="right" vertical="center"/>
      <protection hidden="1"/>
    </xf>
    <xf numFmtId="164" fontId="0" fillId="8" borderId="1" xfId="1" applyFont="1" applyFill="1" applyBorder="1" applyAlignment="1" applyProtection="1">
      <alignment horizontal="right" vertical="center"/>
      <protection hidden="1"/>
    </xf>
    <xf numFmtId="168" fontId="0" fillId="0" borderId="0" xfId="0" applyNumberFormat="1" applyProtection="1">
      <protection hidden="1"/>
    </xf>
    <xf numFmtId="168" fontId="8" fillId="0" borderId="0" xfId="0" applyNumberFormat="1" applyFont="1" applyAlignment="1" applyProtection="1">
      <alignment vertical="center"/>
      <protection hidden="1"/>
    </xf>
    <xf numFmtId="168" fontId="8" fillId="0" borderId="0" xfId="0" applyNumberFormat="1" applyFont="1" applyAlignment="1" applyProtection="1">
      <alignment horizontal="center" vertical="center"/>
      <protection hidden="1"/>
    </xf>
    <xf numFmtId="0" fontId="0" fillId="0" borderId="0" xfId="0" applyAlignment="1" applyProtection="1">
      <alignment vertical="center"/>
      <protection hidden="1"/>
    </xf>
    <xf numFmtId="0" fontId="0" fillId="0" borderId="0" xfId="0" applyAlignment="1" applyProtection="1">
      <alignment horizontal="center"/>
      <protection hidden="1"/>
    </xf>
    <xf numFmtId="0" fontId="2" fillId="0" borderId="0" xfId="0" applyFont="1" applyProtection="1">
      <protection hidden="1"/>
    </xf>
    <xf numFmtId="0" fontId="0" fillId="5" borderId="1" xfId="0" applyFill="1" applyBorder="1" applyAlignment="1" applyProtection="1">
      <alignment horizontal="center" vertical="center"/>
      <protection hidden="1"/>
    </xf>
    <xf numFmtId="0" fontId="0" fillId="4" borderId="1" xfId="0" applyFill="1" applyBorder="1" applyProtection="1">
      <protection hidden="1"/>
    </xf>
    <xf numFmtId="166" fontId="0" fillId="0" borderId="0" xfId="0" applyNumberFormat="1" applyProtection="1">
      <protection hidden="1"/>
    </xf>
    <xf numFmtId="0" fontId="2" fillId="6" borderId="0" xfId="0" applyFont="1" applyFill="1" applyProtection="1">
      <protection hidden="1"/>
    </xf>
    <xf numFmtId="0" fontId="0" fillId="6" borderId="0" xfId="0" applyFill="1" applyProtection="1">
      <protection hidden="1"/>
    </xf>
    <xf numFmtId="166" fontId="2" fillId="6" borderId="20" xfId="0" applyNumberFormat="1" applyFont="1" applyFill="1" applyBorder="1" applyProtection="1">
      <protection hidden="1"/>
    </xf>
    <xf numFmtId="0" fontId="2" fillId="4" borderId="1" xfId="0" applyFont="1" applyFill="1" applyBorder="1" applyAlignment="1" applyProtection="1">
      <alignment vertical="center" wrapText="1"/>
      <protection hidden="1"/>
    </xf>
    <xf numFmtId="3" fontId="0" fillId="0" borderId="0" xfId="0" applyNumberFormat="1" applyProtection="1">
      <protection hidden="1"/>
    </xf>
    <xf numFmtId="0" fontId="0" fillId="0" borderId="0" xfId="0" applyProtection="1">
      <protection locked="0"/>
    </xf>
    <xf numFmtId="0" fontId="2" fillId="5" borderId="1" xfId="0" applyFont="1" applyFill="1" applyBorder="1" applyAlignment="1" applyProtection="1">
      <alignment horizontal="center" vertical="center"/>
      <protection locked="0"/>
    </xf>
    <xf numFmtId="0" fontId="0" fillId="5" borderId="1" xfId="0" applyFill="1" applyBorder="1" applyAlignment="1" applyProtection="1">
      <alignment wrapText="1"/>
      <protection locked="0"/>
    </xf>
    <xf numFmtId="0" fontId="0" fillId="5" borderId="1" xfId="0" applyFill="1" applyBorder="1" applyProtection="1">
      <protection locked="0"/>
    </xf>
    <xf numFmtId="0" fontId="0" fillId="5" borderId="1" xfId="0" applyFill="1" applyBorder="1" applyAlignment="1" applyProtection="1">
      <alignment horizontal="center" vertical="center" wrapText="1"/>
      <protection locked="0"/>
    </xf>
    <xf numFmtId="0" fontId="0" fillId="5" borderId="1" xfId="0" applyFill="1" applyBorder="1" applyAlignment="1" applyProtection="1">
      <alignment horizontal="center" vertical="center"/>
      <protection locked="0"/>
    </xf>
    <xf numFmtId="165" fontId="0" fillId="5" borderId="1" xfId="1" applyNumberFormat="1" applyFont="1" applyFill="1" applyBorder="1" applyAlignment="1" applyProtection="1">
      <alignment horizontal="center" vertical="center"/>
      <protection locked="0"/>
    </xf>
    <xf numFmtId="165" fontId="0" fillId="5" borderId="1" xfId="1" applyNumberFormat="1" applyFont="1" applyFill="1" applyBorder="1" applyProtection="1">
      <protection locked="0"/>
    </xf>
    <xf numFmtId="165" fontId="0" fillId="5" borderId="1" xfId="1" applyNumberFormat="1" applyFont="1" applyFill="1" applyBorder="1" applyAlignment="1" applyProtection="1">
      <protection locked="0"/>
    </xf>
    <xf numFmtId="0" fontId="4" fillId="0" borderId="0" xfId="0" applyFont="1" applyProtection="1">
      <protection hidden="1"/>
    </xf>
    <xf numFmtId="0" fontId="4" fillId="0" borderId="6" xfId="0" applyFont="1" applyBorder="1" applyAlignment="1" applyProtection="1">
      <alignment horizontal="center"/>
      <protection hidden="1"/>
    </xf>
    <xf numFmtId="0" fontId="4" fillId="0" borderId="0" xfId="0" applyFont="1" applyAlignment="1" applyProtection="1">
      <alignment horizontal="center"/>
      <protection hidden="1"/>
    </xf>
    <xf numFmtId="0" fontId="11" fillId="0" borderId="0" xfId="0" applyFont="1" applyProtection="1">
      <protection hidden="1"/>
    </xf>
    <xf numFmtId="0" fontId="2" fillId="4" borderId="1" xfId="0" applyFont="1" applyFill="1" applyBorder="1" applyAlignment="1" applyProtection="1">
      <alignment horizontal="center" vertical="center" wrapText="1"/>
      <protection hidden="1"/>
    </xf>
    <xf numFmtId="0" fontId="0" fillId="4" borderId="1" xfId="0" applyFill="1" applyBorder="1" applyAlignment="1" applyProtection="1">
      <alignment horizontal="left"/>
      <protection hidden="1"/>
    </xf>
    <xf numFmtId="0" fontId="0" fillId="4" borderId="1" xfId="0" applyFill="1" applyBorder="1" applyAlignment="1" applyProtection="1">
      <alignment vertical="center"/>
      <protection hidden="1"/>
    </xf>
    <xf numFmtId="0" fontId="6" fillId="0" borderId="0" xfId="0" applyFont="1" applyProtection="1">
      <protection hidden="1"/>
    </xf>
    <xf numFmtId="0" fontId="0" fillId="4" borderId="1" xfId="0" applyFill="1" applyBorder="1" applyAlignment="1" applyProtection="1">
      <alignment vertical="center" wrapText="1"/>
      <protection hidden="1"/>
    </xf>
    <xf numFmtId="0" fontId="0" fillId="4" borderId="1" xfId="0" applyFill="1" applyBorder="1" applyAlignment="1" applyProtection="1">
      <alignment horizontal="left" vertical="center"/>
      <protection hidden="1"/>
    </xf>
    <xf numFmtId="164" fontId="0" fillId="0" borderId="0" xfId="1" applyFont="1" applyProtection="1">
      <protection hidden="1"/>
    </xf>
    <xf numFmtId="168" fontId="2" fillId="0" borderId="0" xfId="0" applyNumberFormat="1" applyFont="1" applyAlignment="1" applyProtection="1">
      <alignment horizontal="left"/>
      <protection hidden="1"/>
    </xf>
    <xf numFmtId="43" fontId="0" fillId="0" borderId="0" xfId="0" applyNumberFormat="1" applyProtection="1">
      <protection hidden="1"/>
    </xf>
    <xf numFmtId="0" fontId="13" fillId="2" borderId="1" xfId="0" applyFont="1" applyFill="1" applyBorder="1" applyAlignment="1">
      <alignment horizontal="center"/>
    </xf>
    <xf numFmtId="0" fontId="14" fillId="0" borderId="0" xfId="0" applyFont="1"/>
    <xf numFmtId="0" fontId="13" fillId="2" borderId="1" xfId="0" applyFont="1" applyFill="1" applyBorder="1"/>
    <xf numFmtId="0" fontId="13" fillId="2" borderId="0" xfId="0" applyFont="1" applyFill="1"/>
    <xf numFmtId="0" fontId="13" fillId="2" borderId="1" xfId="0" applyFont="1" applyFill="1" applyBorder="1" applyAlignment="1">
      <alignment horizontal="center" wrapText="1"/>
    </xf>
    <xf numFmtId="0" fontId="13" fillId="2" borderId="1" xfId="0" applyFont="1" applyFill="1" applyBorder="1" applyAlignment="1" applyProtection="1">
      <alignment horizontal="center"/>
      <protection hidden="1"/>
    </xf>
    <xf numFmtId="0" fontId="14" fillId="0" borderId="0" xfId="0" applyFont="1" applyProtection="1">
      <protection hidden="1"/>
    </xf>
    <xf numFmtId="0" fontId="15" fillId="0" borderId="0" xfId="0" applyFont="1" applyProtection="1">
      <protection hidden="1"/>
    </xf>
    <xf numFmtId="0" fontId="15" fillId="0" borderId="1" xfId="0" applyFont="1" applyBorder="1" applyAlignment="1">
      <alignment vertical="center"/>
    </xf>
    <xf numFmtId="0" fontId="15" fillId="0" borderId="1" xfId="0" applyFont="1" applyBorder="1" applyAlignment="1">
      <alignment horizontal="center" vertical="center" wrapText="1"/>
    </xf>
    <xf numFmtId="0" fontId="15" fillId="0" borderId="1" xfId="1" applyNumberFormat="1" applyFont="1" applyBorder="1" applyAlignment="1" applyProtection="1">
      <alignment horizontal="center" vertical="center" wrapText="1"/>
    </xf>
    <xf numFmtId="0" fontId="15" fillId="0" borderId="1" xfId="0" applyFont="1" applyBorder="1"/>
    <xf numFmtId="0" fontId="15" fillId="0" borderId="1" xfId="0" applyFont="1" applyBorder="1" applyProtection="1">
      <protection hidden="1"/>
    </xf>
    <xf numFmtId="0" fontId="14" fillId="0" borderId="1" xfId="0" applyFont="1" applyBorder="1"/>
    <xf numFmtId="0" fontId="15" fillId="0" borderId="1" xfId="2" applyNumberFormat="1" applyFont="1" applyBorder="1" applyProtection="1"/>
    <xf numFmtId="0" fontId="17" fillId="0" borderId="0" xfId="0" applyFont="1" applyAlignment="1">
      <alignment vertical="center" wrapText="1"/>
    </xf>
    <xf numFmtId="0" fontId="14" fillId="0" borderId="0" xfId="1" applyNumberFormat="1" applyFont="1"/>
    <xf numFmtId="0" fontId="16" fillId="0" borderId="0" xfId="0" applyFont="1" applyAlignment="1">
      <alignment vertical="center" wrapText="1"/>
    </xf>
    <xf numFmtId="0" fontId="0" fillId="0" borderId="0" xfId="0" applyNumberFormat="1" applyProtection="1">
      <protection hidden="1"/>
    </xf>
    <xf numFmtId="0" fontId="18" fillId="0" borderId="1" xfId="0" applyFont="1" applyBorder="1"/>
    <xf numFmtId="0" fontId="0" fillId="0" borderId="1" xfId="0" applyBorder="1"/>
    <xf numFmtId="0" fontId="1" fillId="10" borderId="1" xfId="3" applyBorder="1"/>
    <xf numFmtId="0" fontId="4" fillId="0" borderId="0" xfId="0" applyNumberFormat="1" applyFont="1" applyProtection="1">
      <protection hidden="1"/>
    </xf>
    <xf numFmtId="0" fontId="4" fillId="0" borderId="0" xfId="0" applyNumberFormat="1" applyFont="1" applyAlignment="1" applyProtection="1">
      <alignment horizontal="center"/>
      <protection hidden="1"/>
    </xf>
    <xf numFmtId="0" fontId="0" fillId="0" borderId="9" xfId="0" applyNumberFormat="1" applyBorder="1" applyProtection="1">
      <protection hidden="1"/>
    </xf>
    <xf numFmtId="0" fontId="0" fillId="0" borderId="10" xfId="0" applyNumberFormat="1" applyBorder="1" applyProtection="1">
      <protection hidden="1"/>
    </xf>
    <xf numFmtId="0" fontId="0" fillId="0" borderId="11" xfId="0" applyNumberFormat="1" applyBorder="1" applyProtection="1">
      <protection hidden="1"/>
    </xf>
    <xf numFmtId="0" fontId="0" fillId="0" borderId="0" xfId="0" applyNumberFormat="1" applyBorder="1" applyProtection="1">
      <protection hidden="1"/>
    </xf>
    <xf numFmtId="0" fontId="2" fillId="0" borderId="0" xfId="0" applyNumberFormat="1" applyFont="1" applyBorder="1" applyProtection="1">
      <protection hidden="1"/>
    </xf>
    <xf numFmtId="0" fontId="2" fillId="3" borderId="0" xfId="0" applyNumberFormat="1" applyFont="1" applyFill="1" applyBorder="1" applyProtection="1">
      <protection hidden="1"/>
    </xf>
    <xf numFmtId="0" fontId="0" fillId="0" borderId="12" xfId="0" applyNumberFormat="1" applyBorder="1" applyProtection="1">
      <protection hidden="1"/>
    </xf>
    <xf numFmtId="0" fontId="0" fillId="0" borderId="0" xfId="0" applyNumberFormat="1"/>
    <xf numFmtId="0" fontId="0" fillId="0" borderId="0" xfId="0" applyNumberFormat="1" applyBorder="1"/>
    <xf numFmtId="0" fontId="0" fillId="4" borderId="0" xfId="0" applyNumberFormat="1" applyFill="1" applyBorder="1" applyProtection="1">
      <protection hidden="1"/>
    </xf>
    <xf numFmtId="0" fontId="0" fillId="0" borderId="8" xfId="0" applyNumberFormat="1" applyBorder="1" applyProtection="1">
      <protection hidden="1"/>
    </xf>
    <xf numFmtId="0" fontId="2" fillId="0" borderId="0" xfId="0" applyNumberFormat="1" applyFont="1" applyProtection="1">
      <protection hidden="1"/>
    </xf>
    <xf numFmtId="0" fontId="0" fillId="0" borderId="13" xfId="0" applyNumberFormat="1" applyBorder="1" applyProtection="1">
      <protection hidden="1"/>
    </xf>
    <xf numFmtId="0" fontId="0" fillId="0" borderId="24" xfId="0" applyNumberFormat="1" applyBorder="1" applyProtection="1">
      <protection hidden="1"/>
    </xf>
    <xf numFmtId="0" fontId="0" fillId="0" borderId="14" xfId="0" applyNumberFormat="1" applyBorder="1" applyProtection="1">
      <protection hidden="1"/>
    </xf>
    <xf numFmtId="0" fontId="2" fillId="0" borderId="0" xfId="0" applyNumberFormat="1" applyFont="1" applyBorder="1" applyAlignment="1" applyProtection="1">
      <alignment vertical="center"/>
      <protection hidden="1"/>
    </xf>
    <xf numFmtId="0" fontId="2" fillId="0" borderId="0" xfId="0" applyNumberFormat="1" applyFont="1" applyBorder="1" applyAlignment="1" applyProtection="1">
      <alignment wrapText="1"/>
      <protection hidden="1"/>
    </xf>
    <xf numFmtId="0" fontId="4" fillId="0" borderId="0" xfId="0" applyFont="1" applyAlignment="1" applyProtection="1">
      <alignment horizontal="center"/>
      <protection hidden="1"/>
    </xf>
    <xf numFmtId="0" fontId="0" fillId="0" borderId="0" xfId="0" applyProtection="1">
      <protection hidden="1"/>
    </xf>
    <xf numFmtId="0" fontId="0" fillId="0" borderId="0" xfId="0"/>
    <xf numFmtId="0" fontId="0" fillId="5" borderId="1" xfId="0" applyFill="1" applyBorder="1" applyAlignment="1" applyProtection="1">
      <alignment horizontal="center" vertical="center"/>
      <protection locked="0"/>
    </xf>
    <xf numFmtId="0" fontId="0" fillId="0" borderId="0" xfId="0" applyProtection="1">
      <protection hidden="1"/>
    </xf>
    <xf numFmtId="0" fontId="0" fillId="0" borderId="0" xfId="0"/>
    <xf numFmtId="0" fontId="0" fillId="5" borderId="1" xfId="0" applyFill="1" applyBorder="1" applyAlignment="1" applyProtection="1">
      <alignment horizontal="center" vertical="center"/>
      <protection locked="0"/>
    </xf>
    <xf numFmtId="0" fontId="0" fillId="10" borderId="1" xfId="3" applyFont="1" applyBorder="1"/>
    <xf numFmtId="0" fontId="0" fillId="0" borderId="0" xfId="0" applyNumberFormat="1" applyFill="1" applyBorder="1"/>
    <xf numFmtId="0" fontId="0" fillId="5" borderId="1" xfId="0" applyFill="1" applyBorder="1" applyAlignment="1" applyProtection="1">
      <alignment horizontal="center" vertical="center"/>
      <protection locked="0"/>
    </xf>
    <xf numFmtId="0" fontId="0" fillId="0" borderId="0" xfId="0"/>
    <xf numFmtId="0" fontId="0" fillId="0" borderId="11" xfId="0" applyNumberFormat="1" applyBorder="1"/>
    <xf numFmtId="0" fontId="2" fillId="0" borderId="9" xfId="0" applyNumberFormat="1" applyFont="1" applyBorder="1" applyProtection="1">
      <protection hidden="1"/>
    </xf>
    <xf numFmtId="0" fontId="2" fillId="3" borderId="9" xfId="0" applyNumberFormat="1" applyFont="1" applyFill="1" applyBorder="1" applyProtection="1">
      <protection hidden="1"/>
    </xf>
    <xf numFmtId="0" fontId="0" fillId="0" borderId="0" xfId="0" applyBorder="1" applyProtection="1">
      <protection hidden="1"/>
    </xf>
    <xf numFmtId="0" fontId="0" fillId="0" borderId="28" xfId="4" applyNumberFormat="1" applyFont="1" applyFill="1" applyProtection="1">
      <protection hidden="1"/>
    </xf>
    <xf numFmtId="9" fontId="0" fillId="0" borderId="28" xfId="4" applyNumberFormat="1" applyFont="1" applyFill="1" applyProtection="1">
      <protection hidden="1"/>
    </xf>
    <xf numFmtId="0" fontId="0" fillId="0" borderId="12" xfId="0" applyNumberFormat="1" applyFill="1" applyBorder="1" applyProtection="1">
      <protection hidden="1"/>
    </xf>
    <xf numFmtId="0" fontId="0" fillId="0" borderId="0" xfId="0" applyNumberFormat="1" applyFill="1" applyProtection="1">
      <protection hidden="1"/>
    </xf>
    <xf numFmtId="0" fontId="0" fillId="0" borderId="0" xfId="0" applyNumberFormat="1" applyFill="1"/>
    <xf numFmtId="9" fontId="0" fillId="0" borderId="0" xfId="2" applyFont="1" applyFill="1" applyBorder="1" applyProtection="1">
      <protection hidden="1"/>
    </xf>
    <xf numFmtId="0" fontId="0" fillId="0" borderId="0" xfId="0" applyNumberFormat="1" applyFill="1" applyBorder="1" applyProtection="1">
      <protection hidden="1"/>
    </xf>
    <xf numFmtId="0" fontId="0" fillId="0" borderId="0" xfId="0" applyFill="1" applyProtection="1">
      <protection hidden="1"/>
    </xf>
    <xf numFmtId="0" fontId="0" fillId="0" borderId="0" xfId="0" applyProtection="1">
      <protection hidden="1"/>
    </xf>
    <xf numFmtId="0" fontId="0" fillId="0" borderId="0" xfId="0"/>
    <xf numFmtId="0" fontId="0" fillId="0" borderId="0" xfId="0" applyBorder="1"/>
    <xf numFmtId="0" fontId="0" fillId="0" borderId="0" xfId="0"/>
    <xf numFmtId="0" fontId="0" fillId="0" borderId="1" xfId="0" applyNumberFormat="1" applyBorder="1" applyAlignment="1" applyProtection="1">
      <alignment horizontal="center" vertical="center"/>
      <protection hidden="1"/>
    </xf>
    <xf numFmtId="0" fontId="0" fillId="0" borderId="1" xfId="0" applyNumberFormat="1" applyBorder="1" applyAlignment="1" applyProtection="1">
      <alignment horizontal="center"/>
      <protection hidden="1"/>
    </xf>
    <xf numFmtId="9" fontId="1" fillId="13" borderId="0" xfId="6" applyNumberFormat="1" applyBorder="1" applyAlignment="1" applyProtection="1">
      <alignment horizontal="center" vertical="center"/>
      <protection hidden="1"/>
    </xf>
    <xf numFmtId="0" fontId="1" fillId="13" borderId="0" xfId="6" applyNumberFormat="1" applyBorder="1" applyAlignment="1" applyProtection="1">
      <alignment horizontal="center" vertical="center"/>
      <protection hidden="1"/>
    </xf>
    <xf numFmtId="9" fontId="1" fillId="13" borderId="0" xfId="2" applyFill="1" applyBorder="1" applyAlignment="1">
      <alignment horizontal="center" vertical="center"/>
    </xf>
    <xf numFmtId="0" fontId="1" fillId="13" borderId="0" xfId="6" applyBorder="1" applyAlignment="1">
      <alignment horizontal="center" vertical="center"/>
    </xf>
    <xf numFmtId="0" fontId="0" fillId="0" borderId="0" xfId="0" quotePrefix="1" applyBorder="1"/>
    <xf numFmtId="0" fontId="0" fillId="0" borderId="12" xfId="0" applyNumberFormat="1" applyBorder="1"/>
    <xf numFmtId="9" fontId="1" fillId="10" borderId="0" xfId="3" applyNumberFormat="1" applyBorder="1" applyAlignment="1" applyProtection="1">
      <alignment horizontal="right" vertical="center"/>
      <protection hidden="1"/>
    </xf>
    <xf numFmtId="0" fontId="1" fillId="10" borderId="0" xfId="3" applyNumberFormat="1" applyBorder="1" applyProtection="1">
      <protection hidden="1"/>
    </xf>
    <xf numFmtId="9" fontId="1" fillId="10" borderId="0" xfId="3" applyNumberFormat="1" applyBorder="1" applyAlignment="1" applyProtection="1">
      <alignment horizontal="right"/>
      <protection hidden="1"/>
    </xf>
    <xf numFmtId="0" fontId="0" fillId="0" borderId="0" xfId="0" applyBorder="1" applyAlignment="1" applyProtection="1">
      <protection hidden="1"/>
    </xf>
    <xf numFmtId="0" fontId="0" fillId="0" borderId="12" xfId="2" applyNumberFormat="1" applyFont="1" applyBorder="1" applyProtection="1">
      <protection hidden="1"/>
    </xf>
    <xf numFmtId="0" fontId="0" fillId="0" borderId="14" xfId="1" applyNumberFormat="1" applyFont="1" applyBorder="1" applyProtection="1">
      <protection hidden="1"/>
    </xf>
    <xf numFmtId="0" fontId="19" fillId="14" borderId="29" xfId="7" applyNumberFormat="1" applyProtection="1">
      <protection hidden="1"/>
    </xf>
    <xf numFmtId="0" fontId="1" fillId="10" borderId="4" xfId="3" applyBorder="1" applyAlignment="1" applyProtection="1">
      <alignment horizontal="center" vertical="center"/>
      <protection hidden="1"/>
    </xf>
    <xf numFmtId="0" fontId="1" fillId="10" borderId="21" xfId="3" applyBorder="1" applyAlignment="1" applyProtection="1">
      <alignment horizontal="center" vertical="center"/>
      <protection hidden="1"/>
    </xf>
    <xf numFmtId="0" fontId="1" fillId="10" borderId="1" xfId="3" applyBorder="1" applyAlignment="1" applyProtection="1">
      <alignment horizontal="center" vertical="center"/>
      <protection hidden="1"/>
    </xf>
    <xf numFmtId="165" fontId="1" fillId="10" borderId="1" xfId="3" applyNumberFormat="1" applyBorder="1" applyAlignment="1" applyProtection="1">
      <alignment horizontal="center" vertical="center"/>
      <protection hidden="1"/>
    </xf>
    <xf numFmtId="0" fontId="1" fillId="10" borderId="1" xfId="3" applyBorder="1" applyProtection="1">
      <protection hidden="1"/>
    </xf>
    <xf numFmtId="165" fontId="1" fillId="10" borderId="1" xfId="3" applyNumberFormat="1" applyBorder="1" applyProtection="1">
      <protection hidden="1"/>
    </xf>
    <xf numFmtId="0" fontId="1" fillId="10" borderId="19" xfId="3" applyBorder="1" applyProtection="1">
      <protection hidden="1"/>
    </xf>
    <xf numFmtId="0" fontId="1" fillId="10" borderId="4" xfId="3" applyBorder="1" applyAlignment="1" applyProtection="1">
      <alignment horizontal="center"/>
      <protection hidden="1"/>
    </xf>
    <xf numFmtId="0" fontId="1" fillId="10" borderId="1" xfId="3" quotePrefix="1" applyBorder="1" applyProtection="1">
      <protection hidden="1"/>
    </xf>
    <xf numFmtId="164" fontId="1" fillId="10" borderId="1" xfId="3" applyNumberFormat="1" applyBorder="1" applyProtection="1">
      <protection hidden="1"/>
    </xf>
    <xf numFmtId="166" fontId="1" fillId="10" borderId="1" xfId="3" applyNumberFormat="1" applyBorder="1" applyProtection="1">
      <protection hidden="1"/>
    </xf>
    <xf numFmtId="0" fontId="1" fillId="10" borderId="1" xfId="3" applyBorder="1" applyAlignment="1" applyProtection="1">
      <alignment horizontal="center"/>
      <protection hidden="1"/>
    </xf>
    <xf numFmtId="166" fontId="1" fillId="10" borderId="1" xfId="3" applyNumberFormat="1" applyBorder="1" applyAlignment="1" applyProtection="1">
      <alignment horizontal="center" vertical="center"/>
      <protection hidden="1"/>
    </xf>
    <xf numFmtId="0" fontId="2" fillId="10" borderId="1" xfId="3" applyFont="1" applyBorder="1" applyAlignment="1" applyProtection="1">
      <alignment horizontal="center" vertical="center"/>
      <protection hidden="1"/>
    </xf>
    <xf numFmtId="0" fontId="2" fillId="10" borderId="1" xfId="3" applyFont="1" applyBorder="1" applyAlignment="1" applyProtection="1">
      <alignment wrapText="1"/>
      <protection hidden="1"/>
    </xf>
    <xf numFmtId="0" fontId="0" fillId="0" borderId="3" xfId="0" applyBorder="1"/>
    <xf numFmtId="0" fontId="0" fillId="0" borderId="2" xfId="0" applyBorder="1"/>
    <xf numFmtId="0" fontId="0" fillId="0" borderId="4" xfId="0" applyBorder="1"/>
    <xf numFmtId="0" fontId="0" fillId="0" borderId="21" xfId="0" applyBorder="1"/>
    <xf numFmtId="0" fontId="0" fillId="0" borderId="6" xfId="0" applyNumberFormat="1" applyBorder="1" applyProtection="1">
      <protection hidden="1"/>
    </xf>
    <xf numFmtId="0" fontId="0" fillId="0" borderId="31" xfId="0" applyBorder="1"/>
    <xf numFmtId="0" fontId="2" fillId="12" borderId="30" xfId="5" applyFont="1" applyBorder="1"/>
    <xf numFmtId="0" fontId="2" fillId="12" borderId="5" xfId="5" applyFont="1" applyBorder="1"/>
    <xf numFmtId="0" fontId="2" fillId="12" borderId="23" xfId="5" applyFont="1" applyBorder="1"/>
    <xf numFmtId="0" fontId="14" fillId="0" borderId="0" xfId="0" applyFont="1" applyBorder="1" applyProtection="1">
      <protection hidden="1"/>
    </xf>
    <xf numFmtId="0" fontId="2" fillId="12" borderId="1" xfId="5" applyFont="1" applyBorder="1" applyAlignment="1">
      <alignment horizontal="center"/>
    </xf>
    <xf numFmtId="0" fontId="3" fillId="7" borderId="1" xfId="0" applyFont="1" applyFill="1" applyBorder="1" applyAlignment="1" applyProtection="1">
      <alignment horizontal="center"/>
      <protection hidden="1"/>
    </xf>
    <xf numFmtId="0" fontId="0" fillId="5" borderId="1" xfId="0" applyFill="1" applyBorder="1" applyAlignment="1" applyProtection="1">
      <alignment horizontal="left" vertical="top" wrapText="1"/>
      <protection hidden="1"/>
    </xf>
    <xf numFmtId="0" fontId="0" fillId="5" borderId="1" xfId="0" applyFill="1" applyBorder="1" applyAlignment="1" applyProtection="1">
      <alignment horizontal="left" vertical="top"/>
      <protection hidden="1"/>
    </xf>
    <xf numFmtId="0" fontId="0" fillId="0" borderId="22" xfId="0"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4" fillId="0" borderId="0" xfId="0" applyFont="1" applyAlignment="1" applyProtection="1">
      <alignment horizontal="center"/>
      <protection hidden="1"/>
    </xf>
    <xf numFmtId="165" fontId="0" fillId="8" borderId="1" xfId="1" applyNumberFormat="1" applyFont="1" applyFill="1" applyBorder="1" applyAlignment="1" applyProtection="1">
      <alignment horizontal="center" vertical="center"/>
      <protection hidden="1"/>
    </xf>
    <xf numFmtId="164" fontId="0" fillId="8" borderId="1" xfId="1" applyFont="1" applyFill="1" applyBorder="1" applyAlignment="1" applyProtection="1">
      <alignment horizontal="center" vertical="center"/>
      <protection hidden="1"/>
    </xf>
    <xf numFmtId="0" fontId="0" fillId="8" borderId="1" xfId="0" applyFill="1" applyBorder="1" applyAlignment="1" applyProtection="1">
      <alignment horizontal="center"/>
      <protection hidden="1"/>
    </xf>
    <xf numFmtId="165" fontId="0" fillId="5" borderId="1" xfId="1" applyNumberFormat="1" applyFont="1" applyFill="1" applyBorder="1" applyAlignment="1" applyProtection="1">
      <alignment horizontal="center" vertical="center"/>
      <protection locked="0"/>
    </xf>
    <xf numFmtId="0" fontId="2" fillId="4" borderId="1" xfId="0" applyFont="1" applyFill="1" applyBorder="1" applyAlignment="1" applyProtection="1">
      <alignment horizontal="center"/>
      <protection hidden="1"/>
    </xf>
    <xf numFmtId="165" fontId="0" fillId="5" borderId="1" xfId="1" applyNumberFormat="1" applyFont="1" applyFill="1" applyBorder="1" applyAlignment="1" applyProtection="1">
      <alignment horizontal="right" vertical="center"/>
      <protection locked="0"/>
    </xf>
    <xf numFmtId="0" fontId="0" fillId="5" borderId="1" xfId="0" applyFill="1" applyBorder="1" applyAlignment="1" applyProtection="1">
      <alignment horizontal="center" vertical="center"/>
      <protection locked="0"/>
    </xf>
    <xf numFmtId="0" fontId="0" fillId="5" borderId="1" xfId="0" applyFill="1" applyBorder="1" applyAlignment="1" applyProtection="1">
      <alignment horizontal="center"/>
      <protection locked="0"/>
    </xf>
    <xf numFmtId="0" fontId="10" fillId="0" borderId="0" xfId="0" applyFont="1" applyAlignment="1" applyProtection="1">
      <alignment horizontal="center" vertical="center"/>
      <protection hidden="1"/>
    </xf>
    <xf numFmtId="0" fontId="0" fillId="0" borderId="6" xfId="0" applyBorder="1" applyAlignment="1" applyProtection="1">
      <alignment horizontal="center"/>
      <protection hidden="1"/>
    </xf>
    <xf numFmtId="0" fontId="9" fillId="0" borderId="0" xfId="0" applyFont="1" applyAlignment="1" applyProtection="1">
      <alignment horizontal="center" vertical="center" wrapText="1"/>
      <protection hidden="1"/>
    </xf>
    <xf numFmtId="0" fontId="0" fillId="0" borderId="0" xfId="0" applyNumberFormat="1"/>
    <xf numFmtId="0" fontId="12" fillId="0" borderId="0" xfId="0" applyFont="1" applyAlignment="1" applyProtection="1">
      <alignment horizontal="center" vertical="center"/>
      <protection hidden="1"/>
    </xf>
    <xf numFmtId="0" fontId="0" fillId="5" borderId="2" xfId="0"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0" fontId="0" fillId="0" borderId="0" xfId="0"/>
    <xf numFmtId="0" fontId="2" fillId="10" borderId="1" xfId="3" applyFont="1" applyBorder="1" applyAlignment="1" applyProtection="1">
      <alignment horizontal="center"/>
      <protection hidden="1"/>
    </xf>
    <xf numFmtId="0" fontId="2" fillId="10" borderId="26" xfId="3" applyFont="1" applyBorder="1" applyAlignment="1" applyProtection="1">
      <alignment horizontal="center" wrapText="1"/>
      <protection hidden="1"/>
    </xf>
    <xf numFmtId="0" fontId="2" fillId="10" borderId="27" xfId="3" applyFont="1" applyBorder="1" applyAlignment="1" applyProtection="1">
      <alignment horizontal="center" wrapText="1"/>
      <protection hidden="1"/>
    </xf>
    <xf numFmtId="0" fontId="2" fillId="10" borderId="1" xfId="3" applyFont="1" applyBorder="1" applyAlignment="1" applyProtection="1">
      <alignment horizontal="center" wrapText="1"/>
      <protection hidden="1"/>
    </xf>
    <xf numFmtId="0" fontId="0" fillId="0" borderId="0" xfId="0" applyAlignment="1" applyProtection="1">
      <alignment horizontal="center" vertical="center"/>
      <protection hidden="1"/>
    </xf>
    <xf numFmtId="0" fontId="2" fillId="10" borderId="17" xfId="3" applyFont="1" applyBorder="1" applyAlignment="1" applyProtection="1">
      <alignment horizontal="center" vertical="center" wrapText="1"/>
      <protection hidden="1"/>
    </xf>
    <xf numFmtId="0" fontId="2" fillId="10" borderId="5" xfId="3" applyFont="1" applyBorder="1" applyAlignment="1" applyProtection="1">
      <alignment horizontal="center" vertical="center" wrapText="1"/>
      <protection hidden="1"/>
    </xf>
    <xf numFmtId="0" fontId="2" fillId="10" borderId="25" xfId="3" applyFont="1" applyBorder="1" applyAlignment="1" applyProtection="1">
      <alignment horizontal="center" vertical="center" wrapText="1"/>
      <protection hidden="1"/>
    </xf>
    <xf numFmtId="0" fontId="2" fillId="10" borderId="23" xfId="3" applyFont="1" applyBorder="1" applyAlignment="1" applyProtection="1">
      <alignment horizontal="center" vertical="center" wrapText="1"/>
      <protection hidden="1"/>
    </xf>
    <xf numFmtId="0" fontId="2" fillId="4" borderId="2" xfId="0" applyFont="1" applyFill="1" applyBorder="1" applyAlignment="1" applyProtection="1">
      <alignment horizontal="center" vertical="center" wrapText="1"/>
      <protection hidden="1"/>
    </xf>
    <xf numFmtId="0" fontId="2" fillId="4" borderId="3" xfId="0" applyFont="1" applyFill="1" applyBorder="1" applyAlignment="1" applyProtection="1">
      <alignment horizontal="center" vertical="center" wrapText="1"/>
      <protection hidden="1"/>
    </xf>
    <xf numFmtId="0" fontId="0" fillId="5" borderId="2" xfId="0" applyFill="1" applyBorder="1" applyAlignment="1" applyProtection="1">
      <alignment horizontal="left" vertical="center" wrapText="1"/>
      <protection locked="0"/>
    </xf>
    <xf numFmtId="0" fontId="0" fillId="5" borderId="7" xfId="0" applyFill="1" applyBorder="1" applyAlignment="1" applyProtection="1">
      <alignment horizontal="left" vertical="center" wrapText="1"/>
      <protection locked="0"/>
    </xf>
    <xf numFmtId="0" fontId="0" fillId="5" borderId="3" xfId="0" applyFill="1" applyBorder="1" applyAlignment="1" applyProtection="1">
      <alignment horizontal="left" vertical="center" wrapText="1"/>
      <protection locked="0"/>
    </xf>
    <xf numFmtId="0" fontId="2" fillId="10" borderId="1" xfId="3" applyFont="1" applyBorder="1" applyAlignment="1" applyProtection="1">
      <alignment horizontal="center" vertical="center" wrapText="1"/>
      <protection hidden="1"/>
    </xf>
    <xf numFmtId="0" fontId="2" fillId="10" borderId="1" xfId="3" applyFont="1" applyBorder="1" applyAlignment="1" applyProtection="1">
      <alignment horizontal="center" vertical="center"/>
      <protection hidden="1"/>
    </xf>
    <xf numFmtId="0" fontId="4" fillId="4" borderId="1" xfId="0" applyFont="1" applyFill="1" applyBorder="1" applyAlignment="1" applyProtection="1">
      <alignment horizontal="center" vertical="center"/>
      <protection hidden="1"/>
    </xf>
    <xf numFmtId="0" fontId="9" fillId="9" borderId="1" xfId="0" applyFont="1" applyFill="1" applyBorder="1" applyAlignment="1" applyProtection="1">
      <alignment horizontal="left" vertical="center" wrapText="1"/>
      <protection hidden="1"/>
    </xf>
    <xf numFmtId="0" fontId="9" fillId="9" borderId="1" xfId="0" applyFont="1" applyFill="1" applyBorder="1" applyAlignment="1" applyProtection="1">
      <alignment horizontal="left" vertical="center"/>
      <protection hidden="1"/>
    </xf>
    <xf numFmtId="0" fontId="2" fillId="4" borderId="2" xfId="0" applyFont="1" applyFill="1" applyBorder="1" applyAlignment="1" applyProtection="1">
      <alignment horizontal="center" vertical="center"/>
      <protection hidden="1"/>
    </xf>
    <xf numFmtId="0" fontId="2" fillId="4" borderId="3" xfId="0" applyFont="1" applyFill="1" applyBorder="1" applyAlignment="1" applyProtection="1">
      <alignment horizontal="center" vertical="center"/>
      <protection hidden="1"/>
    </xf>
    <xf numFmtId="0" fontId="0" fillId="0" borderId="0" xfId="0" applyNumberFormat="1" applyBorder="1" applyProtection="1">
      <protection hidden="1"/>
    </xf>
    <xf numFmtId="0" fontId="0" fillId="0" borderId="0" xfId="0" applyProtection="1">
      <protection hidden="1"/>
    </xf>
    <xf numFmtId="0" fontId="0" fillId="0" borderId="1" xfId="0" applyNumberFormat="1" applyBorder="1" applyAlignment="1" applyProtection="1">
      <alignment horizontal="center"/>
      <protection hidden="1"/>
    </xf>
    <xf numFmtId="0" fontId="0" fillId="0" borderId="8" xfId="0" applyNumberFormat="1" applyBorder="1" applyProtection="1">
      <protection hidden="1"/>
    </xf>
    <xf numFmtId="0" fontId="0" fillId="0" borderId="11" xfId="0" applyNumberFormat="1" applyBorder="1" applyProtection="1">
      <protection hidden="1"/>
    </xf>
    <xf numFmtId="0" fontId="0" fillId="0" borderId="10" xfId="1" applyNumberFormat="1" applyFont="1" applyBorder="1" applyAlignment="1" applyProtection="1">
      <alignment horizontal="center"/>
      <protection hidden="1"/>
    </xf>
    <xf numFmtId="0" fontId="0" fillId="0" borderId="12" xfId="1" applyNumberFormat="1" applyFont="1" applyBorder="1" applyAlignment="1" applyProtection="1">
      <alignment horizontal="center"/>
      <protection hidden="1"/>
    </xf>
    <xf numFmtId="0" fontId="0" fillId="0" borderId="1" xfId="0" applyNumberFormat="1" applyBorder="1" applyAlignment="1" applyProtection="1">
      <alignment horizontal="center" vertical="center"/>
      <protection hidden="1"/>
    </xf>
    <xf numFmtId="0" fontId="0" fillId="0" borderId="24" xfId="0" applyBorder="1" applyAlignment="1" applyProtection="1">
      <alignment horizontal="center"/>
      <protection hidden="1"/>
    </xf>
    <xf numFmtId="0" fontId="0" fillId="0" borderId="12" xfId="0" applyNumberFormat="1" applyBorder="1" applyProtection="1">
      <protection hidden="1"/>
    </xf>
    <xf numFmtId="0" fontId="0" fillId="0" borderId="0" xfId="0" applyAlignment="1" applyProtection="1">
      <alignment horizontal="center" wrapText="1"/>
      <protection hidden="1"/>
    </xf>
    <xf numFmtId="0" fontId="4" fillId="0" borderId="0" xfId="0" applyFont="1" applyAlignment="1" applyProtection="1">
      <alignment horizontal="center" vertical="center"/>
      <protection hidden="1"/>
    </xf>
    <xf numFmtId="0" fontId="2" fillId="10" borderId="17" xfId="3" applyFont="1" applyBorder="1" applyAlignment="1" applyProtection="1">
      <alignment horizontal="center" vertical="center"/>
      <protection hidden="1"/>
    </xf>
    <xf numFmtId="0" fontId="2" fillId="10" borderId="5" xfId="3" applyFont="1" applyBorder="1" applyAlignment="1" applyProtection="1">
      <alignment horizontal="center" vertical="center"/>
      <protection hidden="1"/>
    </xf>
    <xf numFmtId="0" fontId="2" fillId="10" borderId="16" xfId="3" applyFont="1" applyBorder="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2" fillId="10" borderId="15" xfId="3" applyFont="1" applyBorder="1" applyAlignment="1" applyProtection="1">
      <alignment horizontal="center" vertical="center"/>
      <protection hidden="1"/>
    </xf>
    <xf numFmtId="0" fontId="2" fillId="10" borderId="18" xfId="3" applyFont="1" applyBorder="1" applyAlignment="1" applyProtection="1">
      <alignment horizontal="center" vertical="center"/>
      <protection hidden="1"/>
    </xf>
    <xf numFmtId="0" fontId="14" fillId="0" borderId="0" xfId="0" applyFont="1"/>
    <xf numFmtId="0" fontId="13" fillId="2" borderId="1" xfId="0" applyFont="1" applyFill="1" applyBorder="1" applyAlignment="1">
      <alignment horizontal="center"/>
    </xf>
  </cellXfs>
  <cellStyles count="8">
    <cellStyle name="20 % - Farve3" xfId="3" builtinId="38"/>
    <cellStyle name="40 % - Farve3" xfId="6" builtinId="39"/>
    <cellStyle name="60 % - Farve3" xfId="5" builtinId="40"/>
    <cellStyle name="Bemærk!" xfId="4" builtinId="10"/>
    <cellStyle name="Input" xfId="7" builtinId="20"/>
    <cellStyle name="Komma" xfId="1" builtinId="3"/>
    <cellStyle name="Normal" xfId="0" builtinId="0"/>
    <cellStyle name="Procent" xfId="2" builtinId="5"/>
  </cellStyles>
  <dxfs count="105">
    <dxf>
      <numFmt numFmtId="169" formatCode=";;;"/>
    </dxf>
    <dxf>
      <font>
        <b/>
        <i val="0"/>
      </font>
      <fill>
        <patternFill>
          <bgColor rgb="FFFF7979"/>
        </patternFill>
      </fill>
    </dxf>
    <dxf>
      <font>
        <b/>
        <i val="0"/>
      </font>
      <fill>
        <patternFill>
          <bgColor rgb="FFFF7979"/>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ill>
        <patternFill patternType="none">
          <bgColor auto="1"/>
        </patternFill>
      </fill>
    </dxf>
    <dxf>
      <fill>
        <patternFill>
          <bgColor rgb="FFFF7979"/>
        </patternFill>
      </fill>
      <border>
        <left style="thin">
          <color auto="1"/>
        </left>
        <right style="thin">
          <color auto="1"/>
        </right>
        <top style="thin">
          <color auto="1"/>
        </top>
        <bottom style="thin">
          <color auto="1"/>
        </bottom>
      </border>
    </dxf>
    <dxf>
      <fill>
        <patternFill>
          <bgColor theme="5" tint="0.39994506668294322"/>
        </patternFill>
      </fill>
      <border>
        <left style="thin">
          <color auto="1"/>
        </left>
        <right style="thin">
          <color auto="1"/>
        </right>
        <top style="thin">
          <color auto="1"/>
        </top>
        <bottom style="thin">
          <color auto="1"/>
        </bottom>
      </border>
    </dxf>
    <dxf>
      <fill>
        <patternFill>
          <bgColor rgb="FFFF7979"/>
        </patternFill>
      </fill>
      <border>
        <left style="thin">
          <color auto="1"/>
        </left>
        <right style="thin">
          <color auto="1"/>
        </right>
        <top style="thin">
          <color auto="1"/>
        </top>
        <bottom style="thin">
          <color auto="1"/>
        </bottom>
        <vertical/>
        <horizontal/>
      </border>
    </dxf>
    <dxf>
      <fill>
        <patternFill>
          <bgColor rgb="FFFF7979"/>
        </patternFill>
      </fill>
    </dxf>
    <dxf>
      <numFmt numFmtId="169" formatCode=";;;"/>
    </dxf>
    <dxf>
      <numFmt numFmtId="169" formatCode=";;;"/>
    </dxf>
    <dxf>
      <numFmt numFmtId="169" formatCode=";;;"/>
    </dxf>
    <dxf>
      <font>
        <b/>
        <i val="0"/>
      </font>
      <fill>
        <patternFill>
          <bgColor rgb="FFFF7979"/>
        </patternFill>
      </fill>
    </dxf>
    <dxf>
      <font>
        <b/>
        <i val="0"/>
      </font>
      <fill>
        <patternFill>
          <bgColor rgb="FFFF7979"/>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ill>
        <patternFill>
          <bgColor rgb="FFFF7979"/>
        </patternFill>
      </fill>
      <border>
        <left style="thin">
          <color auto="1"/>
        </left>
        <right style="thin">
          <color auto="1"/>
        </right>
        <top style="thin">
          <color auto="1"/>
        </top>
        <bottom style="thin">
          <color auto="1"/>
        </bottom>
      </border>
    </dxf>
    <dxf>
      <fill>
        <patternFill>
          <bgColor theme="5" tint="0.39994506668294322"/>
        </patternFill>
      </fill>
      <border>
        <left style="thin">
          <color auto="1"/>
        </left>
        <right style="thin">
          <color auto="1"/>
        </right>
        <top style="thin">
          <color auto="1"/>
        </top>
        <bottom style="thin">
          <color auto="1"/>
        </bottom>
      </border>
    </dxf>
    <dxf>
      <fill>
        <patternFill>
          <bgColor rgb="FFFF7979"/>
        </patternFill>
      </fill>
      <border>
        <left style="thin">
          <color auto="1"/>
        </left>
        <right style="thin">
          <color auto="1"/>
        </right>
        <top style="thin">
          <color auto="1"/>
        </top>
        <bottom style="thin">
          <color auto="1"/>
        </bottom>
        <vertical/>
        <horizontal/>
      </border>
    </dxf>
    <dxf>
      <fill>
        <patternFill>
          <bgColor rgb="FFFF7979"/>
        </patternFill>
      </fill>
    </dxf>
    <dxf>
      <numFmt numFmtId="169" formatCode=";;;"/>
    </dxf>
    <dxf>
      <numFmt numFmtId="169" formatCode=";;;"/>
    </dxf>
    <dxf>
      <numFmt numFmtId="169" formatCode=";;;"/>
    </dxf>
    <dxf>
      <font>
        <b/>
        <i val="0"/>
      </font>
      <fill>
        <patternFill>
          <bgColor rgb="FFFF7979"/>
        </patternFill>
      </fill>
    </dxf>
    <dxf>
      <font>
        <b/>
        <i val="0"/>
      </font>
      <fill>
        <patternFill>
          <bgColor rgb="FFFF7979"/>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ill>
        <patternFill>
          <bgColor rgb="FFFF7979"/>
        </patternFill>
      </fill>
      <border>
        <left style="thin">
          <color auto="1"/>
        </left>
        <right style="thin">
          <color auto="1"/>
        </right>
        <top style="thin">
          <color auto="1"/>
        </top>
        <bottom style="thin">
          <color auto="1"/>
        </bottom>
      </border>
    </dxf>
    <dxf>
      <fill>
        <patternFill>
          <bgColor theme="5" tint="0.39994506668294322"/>
        </patternFill>
      </fill>
      <border>
        <left style="thin">
          <color auto="1"/>
        </left>
        <right style="thin">
          <color auto="1"/>
        </right>
        <top style="thin">
          <color auto="1"/>
        </top>
        <bottom style="thin">
          <color auto="1"/>
        </bottom>
      </border>
    </dxf>
    <dxf>
      <fill>
        <patternFill>
          <bgColor rgb="FFFF7979"/>
        </patternFill>
      </fill>
      <border>
        <left style="thin">
          <color auto="1"/>
        </left>
        <right style="thin">
          <color auto="1"/>
        </right>
        <top style="thin">
          <color auto="1"/>
        </top>
        <bottom style="thin">
          <color auto="1"/>
        </bottom>
        <vertical/>
        <horizontal/>
      </border>
    </dxf>
    <dxf>
      <fill>
        <patternFill>
          <bgColor rgb="FFFF7979"/>
        </patternFill>
      </fill>
    </dxf>
    <dxf>
      <numFmt numFmtId="169" formatCode=";;;"/>
    </dxf>
    <dxf>
      <numFmt numFmtId="169" formatCode=";;;"/>
    </dxf>
    <dxf>
      <numFmt numFmtId="169" formatCode=";;;"/>
    </dxf>
    <dxf>
      <font>
        <b/>
        <i val="0"/>
      </font>
      <fill>
        <patternFill>
          <bgColor rgb="FFFF7979"/>
        </patternFill>
      </fill>
    </dxf>
    <dxf>
      <font>
        <b/>
        <i val="0"/>
      </font>
      <fill>
        <patternFill>
          <bgColor rgb="FFFF7979"/>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ill>
        <patternFill>
          <bgColor rgb="FFFF7979"/>
        </patternFill>
      </fill>
      <border>
        <left style="thin">
          <color auto="1"/>
        </left>
        <right style="thin">
          <color auto="1"/>
        </right>
        <top style="thin">
          <color auto="1"/>
        </top>
        <bottom style="thin">
          <color auto="1"/>
        </bottom>
      </border>
    </dxf>
    <dxf>
      <fill>
        <patternFill>
          <bgColor theme="5" tint="0.39994506668294322"/>
        </patternFill>
      </fill>
      <border>
        <left style="thin">
          <color auto="1"/>
        </left>
        <right style="thin">
          <color auto="1"/>
        </right>
        <top style="thin">
          <color auto="1"/>
        </top>
        <bottom style="thin">
          <color auto="1"/>
        </bottom>
      </border>
    </dxf>
    <dxf>
      <fill>
        <patternFill>
          <bgColor rgb="FFFF7979"/>
        </patternFill>
      </fill>
      <border>
        <left style="thin">
          <color auto="1"/>
        </left>
        <right style="thin">
          <color auto="1"/>
        </right>
        <top style="thin">
          <color auto="1"/>
        </top>
        <bottom style="thin">
          <color auto="1"/>
        </bottom>
        <vertical/>
        <horizontal/>
      </border>
    </dxf>
    <dxf>
      <fill>
        <patternFill>
          <bgColor rgb="FFFF7979"/>
        </patternFill>
      </fill>
    </dxf>
    <dxf>
      <numFmt numFmtId="169" formatCode=";;;"/>
    </dxf>
    <dxf>
      <numFmt numFmtId="169" formatCode=";;;"/>
    </dxf>
    <dxf>
      <numFmt numFmtId="169" formatCode=";;;"/>
    </dxf>
    <dxf>
      <font>
        <b/>
        <i val="0"/>
      </font>
      <fill>
        <patternFill>
          <bgColor rgb="FFFF7979"/>
        </patternFill>
      </fill>
    </dxf>
    <dxf>
      <font>
        <b/>
        <i val="0"/>
      </font>
      <fill>
        <patternFill>
          <bgColor rgb="FFFF7979"/>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ont>
        <b/>
        <i val="0"/>
      </font>
      <numFmt numFmtId="0" formatCode="General"/>
      <fill>
        <patternFill>
          <bgColor rgb="FFF4B084"/>
        </patternFill>
      </fill>
      <border>
        <left style="thin">
          <color auto="1"/>
        </left>
        <right style="thin">
          <color auto="1"/>
        </right>
        <top style="thin">
          <color auto="1"/>
        </top>
        <bottom style="thin">
          <color auto="1"/>
        </bottom>
        <vertical/>
        <horizontal/>
      </border>
    </dxf>
    <dxf>
      <fill>
        <patternFill>
          <bgColor rgb="FFFF7979"/>
        </patternFill>
      </fill>
      <border>
        <left style="thin">
          <color auto="1"/>
        </left>
        <right style="thin">
          <color auto="1"/>
        </right>
        <top style="thin">
          <color auto="1"/>
        </top>
        <bottom style="thin">
          <color auto="1"/>
        </bottom>
      </border>
    </dxf>
    <dxf>
      <fill>
        <patternFill>
          <bgColor theme="5" tint="0.39994506668294322"/>
        </patternFill>
      </fill>
      <border>
        <left style="thin">
          <color auto="1"/>
        </left>
        <right style="thin">
          <color auto="1"/>
        </right>
        <top style="thin">
          <color auto="1"/>
        </top>
        <bottom style="thin">
          <color auto="1"/>
        </bottom>
      </border>
    </dxf>
    <dxf>
      <fill>
        <patternFill>
          <bgColor rgb="FFFF7979"/>
        </patternFill>
      </fill>
      <border>
        <left style="thin">
          <color auto="1"/>
        </left>
        <right style="thin">
          <color auto="1"/>
        </right>
        <top style="thin">
          <color auto="1"/>
        </top>
        <bottom style="thin">
          <color auto="1"/>
        </bottom>
        <vertical/>
        <horizontal/>
      </border>
    </dxf>
    <dxf>
      <fill>
        <patternFill>
          <bgColor rgb="FFFF7979"/>
        </patternFill>
      </fill>
    </dxf>
    <dxf>
      <numFmt numFmtId="169" formatCode=";;;"/>
    </dxf>
    <dxf>
      <numFmt numFmtId="169" formatCode=";;;"/>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font>
      <border diagonalUp="0" diagonalDown="0" outline="0">
        <left style="thin">
          <color indexed="64"/>
        </left>
        <right style="thin">
          <color indexed="64"/>
        </right>
        <top/>
        <bottom/>
      </border>
    </dxf>
    <dxf>
      <font>
        <color theme="0"/>
      </font>
      <fill>
        <patternFill patternType="none">
          <bgColor auto="1"/>
        </patternFill>
      </fill>
      <border>
        <left/>
        <right/>
        <top/>
        <bottom/>
        <vertical/>
        <horizontal/>
      </border>
    </dxf>
    <dxf>
      <font>
        <b val="0"/>
        <i val="0"/>
        <color theme="6"/>
      </font>
      <fill>
        <patternFill>
          <bgColor theme="6"/>
        </patternFill>
      </fill>
      <border>
        <left style="thin">
          <color auto="1"/>
        </left>
        <right style="thin">
          <color auto="1"/>
        </right>
        <top style="thin">
          <color auto="1"/>
        </top>
        <bottom style="thin">
          <color auto="1"/>
        </bottom>
        <vertical/>
        <horizontal/>
      </border>
    </dxf>
    <dxf>
      <font>
        <b val="0"/>
        <i val="0"/>
        <strike val="0"/>
        <u val="none"/>
        <color theme="6"/>
      </font>
      <fill>
        <patternFill>
          <bgColor theme="6"/>
        </patternFill>
      </fill>
      <border>
        <left style="thin">
          <color auto="1"/>
        </left>
        <right style="thin">
          <color auto="1"/>
        </right>
        <top style="thin">
          <color auto="1"/>
        </top>
        <bottom style="thin">
          <color auto="1"/>
        </bottom>
      </border>
    </dxf>
    <dxf>
      <font>
        <b val="0"/>
        <i val="0"/>
        <color theme="6"/>
      </font>
      <fill>
        <patternFill>
          <bgColor theme="6"/>
        </patternFill>
      </fill>
      <border>
        <left style="thin">
          <color auto="1"/>
        </left>
        <right style="thin">
          <color auto="1"/>
        </right>
        <top style="thin">
          <color auto="1"/>
        </top>
        <bottom style="thin">
          <color auto="1"/>
        </bottom>
        <vertical/>
        <horizontal/>
      </border>
    </dxf>
    <dxf>
      <font>
        <b/>
        <i val="0"/>
        <strike val="0"/>
      </font>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fill>
        <patternFill patternType="none">
          <bgColor auto="1"/>
        </patternFill>
      </fill>
      <border>
        <left/>
        <right/>
        <top/>
        <bottom/>
      </border>
    </dxf>
    <dxf>
      <numFmt numFmtId="168" formatCode=";\ ;;"/>
      <fill>
        <patternFill>
          <bgColor theme="6"/>
        </patternFill>
      </fill>
    </dxf>
    <dxf>
      <numFmt numFmtId="168" formatCode=";\ ;;"/>
      <fill>
        <patternFill>
          <bgColor theme="6"/>
        </patternFill>
      </fill>
    </dxf>
    <dxf>
      <font>
        <b/>
        <i val="0"/>
        <strike val="0"/>
      </font>
      <fill>
        <patternFill>
          <bgColor rgb="FFF4B084"/>
        </patternFill>
      </fill>
      <border>
        <left style="thin">
          <color auto="1"/>
        </left>
        <right style="thin">
          <color auto="1"/>
        </right>
        <top style="thin">
          <color auto="1"/>
        </top>
        <bottom style="thin">
          <color auto="1"/>
        </bottom>
      </border>
    </dxf>
    <dxf>
      <font>
        <b/>
        <i val="0"/>
      </font>
      <fill>
        <patternFill>
          <bgColor theme="9" tint="0.79998168889431442"/>
        </patternFill>
      </fill>
      <border>
        <left style="thin">
          <color auto="1"/>
        </left>
        <right style="thin">
          <color auto="1"/>
        </right>
        <top style="thin">
          <color auto="1"/>
        </top>
        <bottom style="thin">
          <color auto="1"/>
        </bottom>
      </border>
    </dxf>
    <dxf>
      <font>
        <strike val="0"/>
        <color theme="6"/>
      </font>
      <fill>
        <patternFill>
          <bgColor theme="6"/>
        </patternFill>
      </fill>
      <border>
        <left style="thin">
          <color auto="1"/>
        </left>
        <right style="thin">
          <color auto="1"/>
        </right>
        <top style="thin">
          <color auto="1"/>
        </top>
        <bottom style="thin">
          <color auto="1"/>
        </bottom>
        <vertical/>
        <horizontal/>
      </border>
    </dxf>
    <dxf>
      <font>
        <color theme="6"/>
      </font>
      <fill>
        <patternFill>
          <bgColor theme="6"/>
        </patternFill>
      </fill>
      <border>
        <left style="thin">
          <color auto="1"/>
        </left>
        <right style="thin">
          <color auto="1"/>
        </right>
        <top style="thin">
          <color auto="1"/>
        </top>
        <bottom style="thin">
          <color auto="1"/>
        </bottom>
        <vertical/>
        <horizontal/>
      </border>
    </dxf>
    <dxf>
      <numFmt numFmtId="168" formatCode=";\ ;;"/>
      <fill>
        <patternFill>
          <bgColor theme="6"/>
        </patternFill>
      </fill>
      <border>
        <left style="thin">
          <color auto="1"/>
        </left>
        <right style="thin">
          <color auto="1"/>
        </right>
        <top style="thin">
          <color auto="1"/>
        </top>
        <bottom style="thin">
          <color auto="1"/>
        </bottom>
      </border>
    </dxf>
    <dxf>
      <fill>
        <patternFill patternType="none">
          <bgColor auto="1"/>
        </patternFill>
      </fill>
    </dxf>
    <dxf>
      <font>
        <color theme="0"/>
      </font>
      <fill>
        <patternFill patternType="none">
          <bgColor auto="1"/>
        </patternFill>
      </fill>
      <border>
        <left/>
        <right/>
        <top/>
        <bottom/>
        <vertical/>
        <horizontal/>
      </border>
    </dxf>
    <dxf>
      <font>
        <b/>
        <i val="0"/>
        <strike val="0"/>
      </font>
      <fill>
        <patternFill>
          <bgColor rgb="FFFF7979"/>
        </patternFill>
      </fill>
      <border>
        <left style="thin">
          <color auto="1"/>
        </left>
        <right style="thin">
          <color auto="1"/>
        </right>
        <top style="thin">
          <color auto="1"/>
        </top>
        <bottom style="thin">
          <color auto="1"/>
        </bottom>
        <vertical/>
        <horizontal/>
      </border>
    </dxf>
    <dxf>
      <font>
        <b/>
        <i val="0"/>
      </font>
      <fill>
        <patternFill>
          <bgColor rgb="FFFF7979"/>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vertical/>
        <horizontal/>
      </border>
    </dxf>
    <dxf>
      <numFmt numFmtId="168" formatCode=";\ ;;"/>
      <fill>
        <patternFill patternType="none">
          <bgColor auto="1"/>
        </patternFill>
      </fill>
      <border>
        <left/>
        <right/>
        <top/>
        <bottom/>
        <vertical/>
        <horizontal/>
      </border>
    </dxf>
    <dxf>
      <numFmt numFmtId="168" formatCode=";\ ;;"/>
      <fill>
        <patternFill patternType="none">
          <bgColor auto="1"/>
        </patternFill>
      </fill>
      <border>
        <left/>
        <right/>
        <top/>
        <bottom/>
        <vertical/>
        <horizontal/>
      </border>
    </dxf>
    <dxf>
      <fill>
        <patternFill patternType="none">
          <bgColor auto="1"/>
        </patternFill>
      </fill>
      <border>
        <left/>
        <right/>
        <top/>
        <bottom/>
      </border>
    </dxf>
    <dxf>
      <numFmt numFmtId="168" formatCode=";\ ;;"/>
      <fill>
        <patternFill>
          <bgColor theme="6"/>
        </patternFill>
      </fill>
    </dxf>
    <dxf>
      <numFmt numFmtId="168" formatCode=";\ ;;"/>
      <fill>
        <patternFill>
          <bgColor theme="6"/>
        </patternFill>
      </fill>
    </dxf>
    <dxf>
      <font>
        <b/>
        <i val="0"/>
        <strike val="0"/>
      </font>
      <fill>
        <patternFill>
          <bgColor rgb="FFF4B084"/>
        </patternFill>
      </fill>
      <border>
        <left style="thin">
          <color auto="1"/>
        </left>
        <right style="thin">
          <color auto="1"/>
        </right>
        <top style="thin">
          <color auto="1"/>
        </top>
        <bottom style="thin">
          <color auto="1"/>
        </bottom>
      </border>
    </dxf>
    <dxf>
      <font>
        <b/>
        <i val="0"/>
      </font>
      <fill>
        <patternFill>
          <bgColor theme="9" tint="0.79998168889431442"/>
        </patternFill>
      </fill>
      <border>
        <left style="thin">
          <color auto="1"/>
        </left>
        <right style="thin">
          <color auto="1"/>
        </right>
        <top style="thin">
          <color auto="1"/>
        </top>
        <bottom style="thin">
          <color auto="1"/>
        </bottom>
      </border>
    </dxf>
    <dxf>
      <font>
        <strike val="0"/>
        <color theme="6"/>
      </font>
      <fill>
        <patternFill>
          <bgColor theme="6"/>
        </patternFill>
      </fill>
      <border>
        <left style="thin">
          <color auto="1"/>
        </left>
        <right style="thin">
          <color auto="1"/>
        </right>
        <top style="thin">
          <color auto="1"/>
        </top>
        <bottom style="thin">
          <color auto="1"/>
        </bottom>
        <vertical/>
        <horizontal/>
      </border>
    </dxf>
    <dxf>
      <font>
        <color theme="6"/>
      </font>
      <fill>
        <patternFill>
          <bgColor theme="6"/>
        </patternFill>
      </fill>
      <border>
        <left style="thin">
          <color auto="1"/>
        </left>
        <right style="thin">
          <color auto="1"/>
        </right>
        <top style="thin">
          <color auto="1"/>
        </top>
        <bottom style="thin">
          <color auto="1"/>
        </bottom>
        <vertical/>
        <horizontal/>
      </border>
    </dxf>
    <dxf>
      <numFmt numFmtId="168" formatCode=";\ ;;"/>
      <fill>
        <patternFill>
          <bgColor theme="6"/>
        </patternFill>
      </fill>
      <border>
        <left style="thin">
          <color auto="1"/>
        </left>
        <right style="thin">
          <color auto="1"/>
        </right>
        <top style="thin">
          <color auto="1"/>
        </top>
        <bottom style="thin">
          <color auto="1"/>
        </bottom>
      </border>
    </dxf>
    <dxf>
      <fill>
        <patternFill patternType="none">
          <bgColor auto="1"/>
        </patternFill>
      </fill>
    </dxf>
  </dxfs>
  <tableStyles count="0" defaultTableStyle="TableStyleMedium2" defaultPivotStyle="PivotStyleLight16"/>
  <colors>
    <mruColors>
      <color rgb="FFFF7979"/>
      <color rgb="FFF4B084"/>
      <color rgb="FFE86840"/>
      <color rgb="FFEC805E"/>
      <color rgb="FFFF5050"/>
      <color rgb="FFFF7171"/>
      <color rgb="FFD94E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534193</xdr:colOff>
      <xdr:row>2</xdr:row>
      <xdr:rowOff>33601</xdr:rowOff>
    </xdr:from>
    <xdr:to>
      <xdr:col>16</xdr:col>
      <xdr:colOff>221798</xdr:colOff>
      <xdr:row>33</xdr:row>
      <xdr:rowOff>107156</xdr:rowOff>
    </xdr:to>
    <xdr:sp macro="" textlink="">
      <xdr:nvSpPr>
        <xdr:cNvPr id="2" name="Tekstfelt 1">
          <a:extLst>
            <a:ext uri="{FF2B5EF4-FFF2-40B4-BE49-F238E27FC236}">
              <a16:creationId xmlns:a16="http://schemas.microsoft.com/office/drawing/2014/main" id="{59EBB989-0439-486F-BCC5-E355E887FCA7}"/>
            </a:ext>
          </a:extLst>
        </xdr:cNvPr>
        <xdr:cNvSpPr txBox="1"/>
      </xdr:nvSpPr>
      <xdr:spPr>
        <a:xfrm>
          <a:off x="534193" y="414601"/>
          <a:ext cx="9136405" cy="592190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da-DK" sz="1100"/>
        </a:p>
        <a:p>
          <a:endParaRPr lang="da-DK" sz="1100"/>
        </a:p>
        <a:p>
          <a:endParaRPr lang="da-DK" sz="1200"/>
        </a:p>
        <a:p>
          <a:endParaRPr lang="da-DK" sz="1200" baseline="0"/>
        </a:p>
        <a:p>
          <a:endParaRPr lang="da-DK" sz="1200" baseline="0"/>
        </a:p>
        <a:p>
          <a:r>
            <a:rPr lang="da-DK" sz="1600" b="1" baseline="0"/>
            <a:t>Information om arket</a:t>
          </a:r>
        </a:p>
        <a:p>
          <a:endParaRPr lang="da-DK" sz="1600" b="1" baseline="0"/>
        </a:p>
        <a:p>
          <a:pPr marL="0" marR="0" lvl="0" indent="0" defTabSz="914400" eaLnBrk="1" fontAlgn="auto" latinLnBrk="0" hangingPunct="1">
            <a:lnSpc>
              <a:spcPct val="100000"/>
            </a:lnSpc>
            <a:spcBef>
              <a:spcPts val="0"/>
            </a:spcBef>
            <a:spcAft>
              <a:spcPts val="0"/>
            </a:spcAft>
            <a:buClrTx/>
            <a:buSzTx/>
            <a:buFontTx/>
            <a:buNone/>
            <a:tabLst/>
            <a:defRPr/>
          </a:pPr>
          <a:endParaRPr lang="da-DK" sz="1200">
            <a:solidFill>
              <a:schemeClr val="dk1"/>
            </a:solidFill>
            <a:effectLst/>
            <a:latin typeface="+mn-lt"/>
            <a:ea typeface="+mn-ea"/>
            <a:cs typeface="+mn-cs"/>
          </a:endParaRPr>
        </a:p>
        <a:p>
          <a:r>
            <a:rPr lang="da-DK" sz="1100">
              <a:solidFill>
                <a:schemeClr val="dk1"/>
              </a:solidFill>
              <a:effectLst/>
              <a:latin typeface="+mn-lt"/>
              <a:ea typeface="+mn-ea"/>
              <a:cs typeface="+mn-cs"/>
            </a:rPr>
            <a:t>Dette dokument</a:t>
          </a:r>
          <a:r>
            <a:rPr lang="da-DK" sz="1100" baseline="0">
              <a:solidFill>
                <a:schemeClr val="dk1"/>
              </a:solidFill>
              <a:effectLst/>
              <a:latin typeface="+mn-lt"/>
              <a:ea typeface="+mn-ea"/>
              <a:cs typeface="+mn-cs"/>
            </a:rPr>
            <a:t> er en </a:t>
          </a:r>
          <a:r>
            <a:rPr lang="da-DK" sz="1100" u="sng" baseline="0">
              <a:solidFill>
                <a:schemeClr val="dk1"/>
              </a:solidFill>
              <a:effectLst/>
              <a:latin typeface="+mn-lt"/>
              <a:ea typeface="+mn-ea"/>
              <a:cs typeface="+mn-cs"/>
            </a:rPr>
            <a:t>oplåst</a:t>
          </a:r>
          <a:r>
            <a:rPr lang="da-DK" sz="1100" baseline="0">
              <a:solidFill>
                <a:schemeClr val="dk1"/>
              </a:solidFill>
              <a:effectLst/>
              <a:latin typeface="+mn-lt"/>
              <a:ea typeface="+mn-ea"/>
              <a:cs typeface="+mn-cs"/>
            </a:rPr>
            <a:t> demoversion af det ansøgningsskema som benyttes i Erhvervspuljen. Det </a:t>
          </a:r>
          <a:endParaRPr lang="en-US" sz="1200">
            <a:effectLst/>
          </a:endParaRPr>
        </a:p>
        <a:p>
          <a:r>
            <a:rPr lang="da-DK" sz="1100" baseline="0">
              <a:solidFill>
                <a:schemeClr val="dk1"/>
              </a:solidFill>
              <a:effectLst/>
              <a:latin typeface="+mn-lt"/>
              <a:ea typeface="+mn-ea"/>
              <a:cs typeface="+mn-cs"/>
            </a:rPr>
            <a:t>er derfor </a:t>
          </a:r>
          <a:r>
            <a:rPr lang="da-DK" sz="1100" u="sng" baseline="0">
              <a:solidFill>
                <a:schemeClr val="dk1"/>
              </a:solidFill>
              <a:effectLst/>
              <a:latin typeface="+mn-lt"/>
              <a:ea typeface="+mn-ea"/>
              <a:cs typeface="+mn-cs"/>
            </a:rPr>
            <a:t>ikke</a:t>
          </a:r>
          <a:r>
            <a:rPr lang="da-DK" sz="1100" baseline="0">
              <a:solidFill>
                <a:schemeClr val="dk1"/>
              </a:solidFill>
              <a:effectLst/>
              <a:latin typeface="+mn-lt"/>
              <a:ea typeface="+mn-ea"/>
              <a:cs typeface="+mn-cs"/>
            </a:rPr>
            <a:t> det endelige ansøgningsskema. Der skal altid ansøges på ansøgningsportalen som findes her: </a:t>
          </a:r>
          <a:r>
            <a:rPr lang="da-DK" sz="1100" u="sng" baseline="0">
              <a:solidFill>
                <a:schemeClr val="dk1"/>
              </a:solidFill>
              <a:effectLst/>
              <a:latin typeface="+mn-lt"/>
              <a:ea typeface="+mn-ea"/>
              <a:cs typeface="+mn-cs"/>
            </a:rPr>
            <a:t>https://tilskud.ens.dk/Dashboard/Login</a:t>
          </a:r>
          <a:r>
            <a:rPr lang="da-DK" sz="1100" baseline="0">
              <a:solidFill>
                <a:schemeClr val="dk1"/>
              </a:solidFill>
              <a:effectLst/>
              <a:latin typeface="+mn-lt"/>
              <a:ea typeface="+mn-ea"/>
              <a:cs typeface="+mn-cs"/>
            </a:rPr>
            <a:t>. </a:t>
          </a:r>
        </a:p>
        <a:p>
          <a:endParaRPr lang="da-DK" sz="1100" baseline="0">
            <a:solidFill>
              <a:schemeClr val="dk1"/>
            </a:solidFill>
            <a:effectLst/>
            <a:latin typeface="+mn-lt"/>
            <a:ea typeface="+mn-ea"/>
            <a:cs typeface="+mn-cs"/>
          </a:endParaRPr>
        </a:p>
        <a:p>
          <a:endParaRPr lang="en-US" sz="1200">
            <a:effectLst/>
          </a:endParaRPr>
        </a:p>
        <a:p>
          <a:r>
            <a:rPr lang="da-DK" sz="1100" baseline="0">
              <a:solidFill>
                <a:schemeClr val="dk1"/>
              </a:solidFill>
              <a:effectLst/>
              <a:latin typeface="+mn-lt"/>
              <a:ea typeface="+mn-ea"/>
              <a:cs typeface="+mn-cs"/>
            </a:rPr>
            <a:t>Formålet med dokumentet er, at ansøgere har mulighed for at se hvad der kan ansøges for i tilskud, samt de beregninger som ligger bag tilskudsbeløb.</a:t>
          </a:r>
          <a:endParaRPr lang="en-US" sz="1200">
            <a:effectLst/>
          </a:endParaRPr>
        </a:p>
        <a:p>
          <a:endParaRPr lang="da-DK" sz="1100" baseline="0">
            <a:solidFill>
              <a:schemeClr val="dk1"/>
            </a:solidFill>
            <a:effectLst/>
            <a:latin typeface="+mn-lt"/>
            <a:ea typeface="+mn-ea"/>
            <a:cs typeface="+mn-cs"/>
          </a:endParaRPr>
        </a:p>
        <a:p>
          <a:endParaRPr lang="en-US" sz="1200">
            <a:effectLst/>
          </a:endParaRPr>
        </a:p>
        <a:p>
          <a:r>
            <a:rPr lang="da-DK" sz="1100" baseline="0">
              <a:solidFill>
                <a:schemeClr val="dk1"/>
              </a:solidFill>
              <a:effectLst/>
              <a:latin typeface="+mn-lt"/>
              <a:ea typeface="+mn-ea"/>
              <a:cs typeface="+mn-cs"/>
            </a:rPr>
            <a:t>Dokumentinfo:</a:t>
          </a:r>
          <a:endParaRPr lang="en-US" sz="1200">
            <a:effectLst/>
          </a:endParaRPr>
        </a:p>
        <a:p>
          <a:r>
            <a:rPr lang="da-DK" sz="1100" baseline="0">
              <a:solidFill>
                <a:schemeClr val="dk1"/>
              </a:solidFill>
              <a:effectLst/>
              <a:latin typeface="+mn-lt"/>
              <a:ea typeface="+mn-ea"/>
              <a:cs typeface="+mn-cs"/>
            </a:rPr>
            <a:t>Version 2025-1</a:t>
          </a:r>
          <a:endParaRPr lang="en-US" sz="1200">
            <a:effectLst/>
          </a:endParaRPr>
        </a:p>
        <a:p>
          <a:r>
            <a:rPr lang="da-DK" sz="1100" baseline="0">
              <a:solidFill>
                <a:schemeClr val="dk1"/>
              </a:solidFill>
              <a:effectLst/>
              <a:latin typeface="+mn-lt"/>
              <a:ea typeface="+mn-ea"/>
              <a:cs typeface="+mn-cs"/>
            </a:rPr>
            <a:t>01/01-2025</a:t>
          </a:r>
          <a:endParaRPr lang="en-US" sz="12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da-DK" sz="1200" baseline="0">
            <a:solidFill>
              <a:schemeClr val="dk1"/>
            </a:solidFill>
            <a:effectLst/>
            <a:latin typeface="+mn-lt"/>
            <a:ea typeface="+mn-ea"/>
            <a:cs typeface="+mn-cs"/>
          </a:endParaRPr>
        </a:p>
      </xdr:txBody>
    </xdr:sp>
    <xdr:clientData/>
  </xdr:twoCellAnchor>
  <xdr:twoCellAnchor editAs="oneCell">
    <xdr:from>
      <xdr:col>12</xdr:col>
      <xdr:colOff>344858</xdr:colOff>
      <xdr:row>3</xdr:row>
      <xdr:rowOff>159385</xdr:rowOff>
    </xdr:from>
    <xdr:to>
      <xdr:col>15</xdr:col>
      <xdr:colOff>556949</xdr:colOff>
      <xdr:row>7</xdr:row>
      <xdr:rowOff>86783</xdr:rowOff>
    </xdr:to>
    <xdr:pic>
      <xdr:nvPicPr>
        <xdr:cNvPr id="3" name="Billede 2">
          <a:extLst>
            <a:ext uri="{FF2B5EF4-FFF2-40B4-BE49-F238E27FC236}">
              <a16:creationId xmlns:a16="http://schemas.microsoft.com/office/drawing/2014/main" id="{9CA587D1-9EB6-4FDA-A9B2-DA3089CE07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31458" y="730885"/>
          <a:ext cx="1983741" cy="6893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557894</xdr:colOff>
      <xdr:row>1</xdr:row>
      <xdr:rowOff>0</xdr:rowOff>
    </xdr:from>
    <xdr:to>
      <xdr:col>7</xdr:col>
      <xdr:colOff>1584329</xdr:colOff>
      <xdr:row>6</xdr:row>
      <xdr:rowOff>58057</xdr:rowOff>
    </xdr:to>
    <xdr:pic>
      <xdr:nvPicPr>
        <xdr:cNvPr id="2" name="Billed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47715" y="190500"/>
          <a:ext cx="2496006" cy="901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057245/Desktop/Demoark%20g&#230;ldende%20fra%201.%20juli%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Belysningsprojekter"/>
      <sheetName val="3. mindre varm.f.projekter"/>
      <sheetName val="4. Større varm.f.projekter"/>
      <sheetName val="5. Beregning af tilskud"/>
      <sheetName val="Lister"/>
    </sheetNames>
    <sheetDataSet>
      <sheetData sheetId="0"/>
      <sheetData sheetId="1"/>
      <sheetData sheetId="2">
        <row r="11">
          <cell r="Z11" t="str">
            <v>Olie</v>
          </cell>
          <cell r="AA11" t="str">
            <v>Naturgas</v>
          </cell>
          <cell r="AB11" t="str">
            <v>Træpiller</v>
          </cell>
        </row>
        <row r="12">
          <cell r="Z12" t="str">
            <v>1 - 2999</v>
          </cell>
          <cell r="AA12" t="str">
            <v>1 - 2999</v>
          </cell>
          <cell r="AB12" t="str">
            <v>1 - 13999</v>
          </cell>
        </row>
        <row r="13">
          <cell r="Z13" t="str">
            <v>3000 - 4999</v>
          </cell>
          <cell r="AA13" t="str">
            <v>3000 - 4999</v>
          </cell>
          <cell r="AB13" t="str">
            <v>14000 - 16999</v>
          </cell>
        </row>
        <row r="14">
          <cell r="Z14" t="str">
            <v>5000 - 6999</v>
          </cell>
          <cell r="AA14" t="str">
            <v>5000 - 6999</v>
          </cell>
          <cell r="AB14" t="str">
            <v>17000 - 19999</v>
          </cell>
        </row>
        <row r="15">
          <cell r="Z15" t="str">
            <v>7000- 8999</v>
          </cell>
          <cell r="AA15" t="str">
            <v>7000- 8999</v>
          </cell>
          <cell r="AB15" t="str">
            <v>20000 - 22999</v>
          </cell>
        </row>
        <row r="16">
          <cell r="Z16" t="str">
            <v>9000 - 10999</v>
          </cell>
          <cell r="AA16" t="str">
            <v>9000 - 10999</v>
          </cell>
          <cell r="AB16" t="str">
            <v>23000 - 25999</v>
          </cell>
        </row>
        <row r="17">
          <cell r="Z17" t="str">
            <v>11000 - 12999</v>
          </cell>
          <cell r="AA17" t="str">
            <v>11000 - 12999</v>
          </cell>
          <cell r="AB17" t="str">
            <v>26000 - 28999</v>
          </cell>
        </row>
        <row r="18">
          <cell r="Z18" t="str">
            <v>13000 - 15000</v>
          </cell>
          <cell r="AA18" t="str">
            <v>13000 - 15000</v>
          </cell>
          <cell r="AB18" t="str">
            <v>29000 - 32000</v>
          </cell>
        </row>
      </sheetData>
      <sheetData sheetId="3"/>
      <sheetData sheetId="4"/>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8E07F9-6C67-462C-AE80-715B4AA066CC}" name="Tabel1" displayName="Tabel1" ref="J1:M18" totalsRowShown="0" headerRowDxfId="73" headerRowBorderDxfId="72" tableBorderDxfId="71" totalsRowBorderDxfId="70" headerRowCellStyle="60 % - Farve3" dataCellStyle="Normal">
  <tableColumns count="4">
    <tableColumn id="1" xr3:uid="{0683F758-3026-47E4-9CF7-D06A00D3AAAA}" name="Energitype" dataDxfId="69" dataCellStyle="Normal"/>
    <tableColumn id="2" xr3:uid="{8C171972-259E-49FA-A5EF-A2E1D7A94B71}" name="CO2 emissionsfaktorer [kg/kWh]" dataDxfId="68" dataCellStyle="Normal"/>
    <tableColumn id="3" xr3:uid="{94BBD137-A439-4EDC-9FE8-DD346DD0D891}" name="Kvoteomfattet energipris [øre/kWh]" dataDxfId="67" dataCellStyle="Normal"/>
    <tableColumn id="4" xr3:uid="{A5F9284B-DA57-45D3-AEA1-09044C3E8577}" name="Ikke kvotteomfattet energipris [øre/kWh]" dataDxfId="66" dataCellStyle="Normal"/>
  </tableColumns>
  <tableStyleInfo showFirstColumn="0" showLastColumn="0" showRowStripes="1" showColumnStripes="0"/>
</table>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5A10E-3780-4986-AA05-B3850389EDBC}">
  <sheetPr>
    <tabColor theme="5" tint="0.59999389629810485"/>
  </sheetPr>
  <dimension ref="A18"/>
  <sheetViews>
    <sheetView tabSelected="1" workbookViewId="0">
      <selection activeCell="J43" sqref="J43"/>
    </sheetView>
  </sheetViews>
  <sheetFormatPr defaultColWidth="8.85546875" defaultRowHeight="15" x14ac:dyDescent="0.25"/>
  <cols>
    <col min="1" max="16384" width="8.85546875" style="109"/>
  </cols>
  <sheetData>
    <row r="18" ht="10.5" customHeight="1"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8"/>
  <dimension ref="A1:AF61"/>
  <sheetViews>
    <sheetView zoomScale="85" zoomScaleNormal="85" workbookViewId="0">
      <selection activeCell="C7" sqref="C7:D7"/>
    </sheetView>
  </sheetViews>
  <sheetFormatPr defaultColWidth="9.140625" defaultRowHeight="15" x14ac:dyDescent="0.25"/>
  <cols>
    <col min="1" max="1" width="27.7109375" style="1" customWidth="1"/>
    <col min="2" max="2" width="68.28515625" style="1" customWidth="1"/>
    <col min="3" max="3" width="40" style="1" customWidth="1"/>
    <col min="4" max="4" width="20.7109375" style="1" customWidth="1"/>
    <col min="5" max="5" width="12.7109375" style="1" customWidth="1"/>
    <col min="6" max="7" width="10.7109375" style="1" customWidth="1"/>
    <col min="8" max="12" width="10.7109375" style="60" customWidth="1"/>
    <col min="13" max="18" width="12.7109375" style="60" customWidth="1"/>
    <col min="19" max="19" width="29.28515625" style="60" bestFit="1" customWidth="1"/>
    <col min="20" max="20" width="17.85546875" style="60" bestFit="1" customWidth="1"/>
    <col min="21" max="21" width="26.85546875" style="60" bestFit="1" customWidth="1"/>
    <col min="22" max="30" width="12.7109375" style="60" customWidth="1"/>
    <col min="31" max="35" width="12.7109375" style="1" customWidth="1"/>
    <col min="36" max="16384" width="9.140625" style="1"/>
  </cols>
  <sheetData>
    <row r="1" spans="1:32" ht="21" x14ac:dyDescent="0.35">
      <c r="B1" s="156" t="s">
        <v>530</v>
      </c>
      <c r="C1" s="156"/>
      <c r="D1" s="156"/>
      <c r="E1" s="29"/>
      <c r="F1" s="29"/>
      <c r="G1" s="29"/>
      <c r="H1" s="64"/>
      <c r="I1" s="64"/>
      <c r="J1" s="64"/>
      <c r="K1" s="64"/>
      <c r="L1" s="64"/>
      <c r="M1" s="64"/>
      <c r="N1" s="64"/>
      <c r="O1" s="64"/>
      <c r="P1" s="64"/>
    </row>
    <row r="2" spans="1:32" ht="21" x14ac:dyDescent="0.35">
      <c r="B2" s="30"/>
      <c r="C2" s="30"/>
      <c r="D2" s="30"/>
      <c r="E2" s="29"/>
      <c r="F2" s="29"/>
      <c r="G2" s="29"/>
      <c r="H2" s="64"/>
      <c r="I2" s="64"/>
      <c r="J2" s="64"/>
      <c r="K2" s="64"/>
      <c r="L2" s="64"/>
      <c r="M2" s="64"/>
      <c r="N2" s="64"/>
      <c r="O2" s="64"/>
      <c r="P2" s="64"/>
    </row>
    <row r="3" spans="1:32" ht="21" x14ac:dyDescent="0.35">
      <c r="A3" s="31"/>
      <c r="B3" s="151" t="s">
        <v>527</v>
      </c>
      <c r="C3" s="151"/>
      <c r="D3" s="151"/>
      <c r="I3" s="65"/>
      <c r="J3" s="65"/>
      <c r="K3" s="65"/>
      <c r="L3" s="65"/>
      <c r="M3" s="65"/>
      <c r="N3" s="65"/>
      <c r="O3" s="65"/>
      <c r="P3" s="65"/>
    </row>
    <row r="4" spans="1:32" ht="21" x14ac:dyDescent="0.35">
      <c r="A4" s="31"/>
      <c r="B4" s="152" t="s">
        <v>529</v>
      </c>
      <c r="C4" s="153"/>
      <c r="D4" s="153"/>
      <c r="I4" s="65"/>
      <c r="J4" s="65"/>
      <c r="K4" s="65"/>
      <c r="L4" s="65"/>
      <c r="M4" s="65"/>
      <c r="N4" s="65"/>
      <c r="O4" s="65"/>
      <c r="P4" s="65"/>
    </row>
    <row r="5" spans="1:32" ht="90" customHeight="1" x14ac:dyDescent="0.35">
      <c r="A5" s="31"/>
      <c r="B5" s="153"/>
      <c r="C5" s="153"/>
      <c r="D5" s="153"/>
      <c r="I5" s="65"/>
      <c r="J5" s="65"/>
      <c r="K5" s="65"/>
      <c r="L5" s="65"/>
      <c r="M5" s="65"/>
      <c r="N5" s="65"/>
      <c r="O5" s="65"/>
      <c r="P5" s="65"/>
    </row>
    <row r="6" spans="1:32" ht="21" x14ac:dyDescent="0.35">
      <c r="A6" s="31"/>
      <c r="G6" s="32"/>
      <c r="I6" s="65"/>
      <c r="J6" s="65"/>
      <c r="K6" s="65"/>
      <c r="L6" s="65"/>
      <c r="M6" s="65"/>
      <c r="N6" s="65"/>
      <c r="O6" s="65"/>
      <c r="P6" s="65"/>
    </row>
    <row r="7" spans="1:32" ht="44.25" customHeight="1" x14ac:dyDescent="0.35">
      <c r="A7" s="31"/>
      <c r="B7" s="33" t="s">
        <v>505</v>
      </c>
      <c r="C7" s="160"/>
      <c r="D7" s="160"/>
      <c r="E7" s="31"/>
      <c r="F7" s="165"/>
      <c r="G7" s="165"/>
      <c r="H7" s="165"/>
      <c r="I7" s="165"/>
      <c r="J7" s="165"/>
      <c r="K7" s="165"/>
      <c r="L7" s="165"/>
      <c r="M7" s="65"/>
      <c r="N7" s="65"/>
      <c r="O7" s="65"/>
      <c r="P7" s="65"/>
    </row>
    <row r="8" spans="1:32" ht="15.75" thickBot="1" x14ac:dyDescent="0.3"/>
    <row r="9" spans="1:32" ht="37.5" customHeight="1" x14ac:dyDescent="0.25">
      <c r="B9" s="167" t="str">
        <f>IF(C7="Nej","Hvis dit projekt ikke er omfattet af portalberegneren, kan du gå videre til fane 4, 'Beregning af tilskud', og indtaste oplysninger om dit projekt","")</f>
        <v/>
      </c>
      <c r="C9" s="167"/>
      <c r="D9" s="167"/>
      <c r="R9" s="76"/>
      <c r="S9" s="66"/>
      <c r="T9" s="66"/>
      <c r="U9" s="66"/>
      <c r="V9" s="66"/>
      <c r="W9" s="66"/>
      <c r="X9" s="66"/>
      <c r="Y9" s="66"/>
      <c r="Z9" s="66"/>
      <c r="AA9" s="66"/>
      <c r="AB9" s="66"/>
      <c r="AC9" s="67"/>
    </row>
    <row r="10" spans="1:32" x14ac:dyDescent="0.25">
      <c r="B10" s="166"/>
      <c r="C10" s="166"/>
      <c r="D10" s="166"/>
      <c r="Q10" s="108"/>
      <c r="R10" s="68"/>
      <c r="S10" s="69"/>
      <c r="T10" s="69"/>
      <c r="U10" s="69"/>
      <c r="V10" s="69"/>
      <c r="W10" s="69"/>
      <c r="X10" s="69"/>
      <c r="Y10" s="69"/>
      <c r="Z10" s="69"/>
      <c r="AA10" s="69"/>
      <c r="AB10" s="69"/>
      <c r="AC10" s="72"/>
    </row>
    <row r="11" spans="1:32" x14ac:dyDescent="0.25">
      <c r="B11" s="161" t="s">
        <v>403</v>
      </c>
      <c r="C11" s="161"/>
      <c r="D11" s="161"/>
      <c r="F11" s="168"/>
      <c r="G11" s="168"/>
      <c r="H11" s="168"/>
      <c r="I11" s="168"/>
      <c r="J11" s="168"/>
      <c r="K11" s="168"/>
      <c r="L11" s="168"/>
      <c r="M11" s="168"/>
      <c r="Q11" s="69"/>
      <c r="R11" s="68"/>
      <c r="S11" s="70" t="s">
        <v>543</v>
      </c>
      <c r="T11" s="70" t="s">
        <v>395</v>
      </c>
      <c r="U11" s="70" t="s">
        <v>396</v>
      </c>
      <c r="V11" s="71" t="s">
        <v>397</v>
      </c>
      <c r="W11" s="69"/>
      <c r="X11" s="69"/>
      <c r="Y11" s="69"/>
      <c r="Z11" s="74" t="s">
        <v>492</v>
      </c>
      <c r="AA11" s="74" t="s">
        <v>10</v>
      </c>
      <c r="AB11" s="74" t="s">
        <v>493</v>
      </c>
      <c r="AC11" s="117"/>
      <c r="AD11" s="73"/>
      <c r="AE11"/>
      <c r="AF11" s="11"/>
    </row>
    <row r="12" spans="1:32" x14ac:dyDescent="0.25">
      <c r="B12" s="34" t="s">
        <v>440</v>
      </c>
      <c r="C12" s="162"/>
      <c r="D12" s="162"/>
      <c r="E12" s="1">
        <f>IF(OR(C7="Nej",C7=""),0.3,IF(OR($C$12="",ISNUMBER($C$12)=FALSE),0,1))</f>
        <v>0.3</v>
      </c>
      <c r="F12" s="168"/>
      <c r="G12" s="168"/>
      <c r="H12" s="168"/>
      <c r="I12" s="168"/>
      <c r="J12" s="168"/>
      <c r="K12" s="168"/>
      <c r="L12" s="168"/>
      <c r="M12" s="168"/>
      <c r="Q12" s="69"/>
      <c r="R12" s="68"/>
      <c r="S12" s="74" t="s">
        <v>492</v>
      </c>
      <c r="T12" s="108">
        <v>0.8</v>
      </c>
      <c r="U12" s="75" t="s">
        <v>14</v>
      </c>
      <c r="V12" s="75">
        <v>9.8699999999999992</v>
      </c>
      <c r="W12" s="69" t="s">
        <v>450</v>
      </c>
      <c r="X12" s="69"/>
      <c r="Y12" s="69"/>
      <c r="Z12" s="108" t="str">
        <f t="shared" ref="Z12:Z17" si="0">U37</f>
        <v>1 - 2999</v>
      </c>
      <c r="AA12" s="108" t="str">
        <f t="shared" ref="AA12:AA17" si="1">U37</f>
        <v>1 - 2999</v>
      </c>
      <c r="AB12" s="108" t="str">
        <f t="shared" ref="AB12:AB17" si="2">U45</f>
        <v>1 - 13999</v>
      </c>
      <c r="AC12" s="117"/>
      <c r="AD12" s="73"/>
      <c r="AE12"/>
    </row>
    <row r="13" spans="1:32" x14ac:dyDescent="0.25">
      <c r="F13" s="168"/>
      <c r="G13" s="168"/>
      <c r="H13" s="168"/>
      <c r="I13" s="168"/>
      <c r="J13" s="168"/>
      <c r="K13" s="168"/>
      <c r="L13" s="168"/>
      <c r="M13" s="168"/>
      <c r="Q13" s="69"/>
      <c r="R13" s="68"/>
      <c r="S13" s="74" t="s">
        <v>10</v>
      </c>
      <c r="T13" s="108">
        <v>0.8</v>
      </c>
      <c r="U13" s="75" t="s">
        <v>10</v>
      </c>
      <c r="V13" s="75">
        <v>11</v>
      </c>
      <c r="W13" s="69" t="s">
        <v>449</v>
      </c>
      <c r="X13" s="69"/>
      <c r="Y13" s="69"/>
      <c r="Z13" s="69" t="str">
        <f t="shared" si="0"/>
        <v>3000 - 4999</v>
      </c>
      <c r="AA13" s="69" t="str">
        <f t="shared" si="1"/>
        <v>3000 - 4999</v>
      </c>
      <c r="AB13" s="69" t="str">
        <f t="shared" si="2"/>
        <v>14000 - 16999</v>
      </c>
      <c r="AC13" s="117"/>
      <c r="AD13" s="73"/>
      <c r="AE13"/>
    </row>
    <row r="14" spans="1:32" x14ac:dyDescent="0.25">
      <c r="F14" s="168"/>
      <c r="G14" s="168"/>
      <c r="H14" s="168"/>
      <c r="I14" s="168"/>
      <c r="J14" s="168"/>
      <c r="K14" s="168"/>
      <c r="L14" s="168"/>
      <c r="M14" s="168"/>
      <c r="Q14" s="69"/>
      <c r="R14" s="68"/>
      <c r="S14" s="74" t="s">
        <v>493</v>
      </c>
      <c r="T14" s="108">
        <v>0.8</v>
      </c>
      <c r="U14" s="75" t="s">
        <v>483</v>
      </c>
      <c r="V14" s="75">
        <v>4.67</v>
      </c>
      <c r="W14" s="69" t="s">
        <v>451</v>
      </c>
      <c r="X14" s="69"/>
      <c r="Y14" s="69"/>
      <c r="Z14" s="69" t="str">
        <f t="shared" si="0"/>
        <v>5000 - 6999</v>
      </c>
      <c r="AA14" s="69" t="str">
        <f t="shared" si="1"/>
        <v>5000 - 6999</v>
      </c>
      <c r="AB14" s="69" t="str">
        <f t="shared" si="2"/>
        <v>17000 - 19999</v>
      </c>
      <c r="AC14" s="117"/>
      <c r="AD14" s="73"/>
      <c r="AE14"/>
    </row>
    <row r="15" spans="1:32" x14ac:dyDescent="0.25">
      <c r="A15"/>
      <c r="F15" s="168"/>
      <c r="G15" s="168"/>
      <c r="H15" s="168"/>
      <c r="I15" s="168"/>
      <c r="J15" s="168"/>
      <c r="K15" s="168"/>
      <c r="L15" s="168"/>
      <c r="M15" s="168"/>
      <c r="Q15" s="69"/>
      <c r="R15" s="68"/>
      <c r="S15" s="74"/>
      <c r="T15" s="74"/>
      <c r="U15" s="74"/>
      <c r="V15" s="74"/>
      <c r="W15" s="69"/>
      <c r="X15" s="69"/>
      <c r="Y15" s="69"/>
      <c r="Z15" s="69" t="str">
        <f t="shared" si="0"/>
        <v>7000- 8999</v>
      </c>
      <c r="AA15" s="69" t="str">
        <f t="shared" si="1"/>
        <v>7000- 8999</v>
      </c>
      <c r="AB15" s="69" t="str">
        <f t="shared" si="2"/>
        <v>20000 - 22999</v>
      </c>
      <c r="AC15" s="117"/>
      <c r="AD15" s="73"/>
      <c r="AE15"/>
    </row>
    <row r="16" spans="1:32" x14ac:dyDescent="0.25">
      <c r="A16"/>
      <c r="B16" s="63" t="s">
        <v>491</v>
      </c>
      <c r="C16" s="163"/>
      <c r="D16" s="163"/>
      <c r="E16" s="1">
        <f>IF(OR(C7="Nej",C7=""),0.3,IF(C16="",0,1))</f>
        <v>0.3</v>
      </c>
      <c r="F16" s="168"/>
      <c r="G16" s="168"/>
      <c r="H16" s="168"/>
      <c r="I16" s="168"/>
      <c r="J16" s="168"/>
      <c r="K16" s="168"/>
      <c r="L16" s="168"/>
      <c r="M16" s="168"/>
      <c r="Q16" s="69"/>
      <c r="R16" s="68"/>
      <c r="S16" s="74"/>
      <c r="T16" s="74"/>
      <c r="U16" s="74"/>
      <c r="V16" s="74"/>
      <c r="W16" s="69"/>
      <c r="X16" s="69"/>
      <c r="Y16" s="69"/>
      <c r="Z16" s="69" t="str">
        <f t="shared" si="0"/>
        <v>9000 - 10999</v>
      </c>
      <c r="AA16" s="69" t="str">
        <f t="shared" si="1"/>
        <v>9000 - 10999</v>
      </c>
      <c r="AB16" s="69" t="str">
        <f t="shared" si="2"/>
        <v>23000 - 25999</v>
      </c>
      <c r="AC16" s="117"/>
      <c r="AD16" s="73"/>
      <c r="AE16"/>
    </row>
    <row r="17" spans="2:31" x14ac:dyDescent="0.25">
      <c r="B17" s="35" t="s">
        <v>447</v>
      </c>
      <c r="C17" s="25"/>
      <c r="D17" s="12" t="str">
        <f>IF(C16="","",VLOOKUP(C16,S12:W14,5,FALSE))</f>
        <v/>
      </c>
      <c r="E17" s="36">
        <f>IF(OR(C7="Nej",C7=""),0.3,IF(C17="",0,1))</f>
        <v>0.3</v>
      </c>
      <c r="F17" s="168"/>
      <c r="G17" s="168"/>
      <c r="H17" s="168"/>
      <c r="I17" s="168"/>
      <c r="J17" s="168"/>
      <c r="K17" s="168"/>
      <c r="L17" s="168"/>
      <c r="M17" s="168"/>
      <c r="Q17" s="69"/>
      <c r="R17" s="68"/>
      <c r="S17" s="69"/>
      <c r="T17" s="69"/>
      <c r="U17" s="69"/>
      <c r="V17" s="69"/>
      <c r="W17" s="69"/>
      <c r="X17" s="69"/>
      <c r="Y17" s="69"/>
      <c r="Z17" s="69" t="str">
        <f t="shared" si="0"/>
        <v>11000 - 12999</v>
      </c>
      <c r="AA17" s="69" t="str">
        <f t="shared" si="1"/>
        <v>11000 - 12999</v>
      </c>
      <c r="AB17" s="69" t="str">
        <f t="shared" si="2"/>
        <v>26000 - 28999</v>
      </c>
      <c r="AC17" s="117"/>
      <c r="AD17" s="73"/>
      <c r="AE17"/>
    </row>
    <row r="18" spans="2:31" s="106" customFormat="1" x14ac:dyDescent="0.25">
      <c r="B18" s="35" t="s">
        <v>540</v>
      </c>
      <c r="C18" s="170"/>
      <c r="D18" s="171"/>
      <c r="E18" s="36" t="str">
        <f>IF(C7="","",IF(C7="Nej","",(IF(OR(C7="Nej",C7=""),0,IF(C18="",0,1)))))</f>
        <v/>
      </c>
      <c r="F18" s="168"/>
      <c r="G18" s="168"/>
      <c r="H18" s="168"/>
      <c r="I18" s="168"/>
      <c r="J18" s="168"/>
      <c r="K18" s="168"/>
      <c r="L18" s="168"/>
      <c r="M18" s="168"/>
      <c r="N18" s="60"/>
      <c r="O18" s="60"/>
      <c r="P18" s="60"/>
      <c r="Q18" s="69"/>
      <c r="R18" s="68"/>
      <c r="S18" s="69"/>
      <c r="T18" s="69"/>
      <c r="U18" s="69"/>
      <c r="V18" s="69"/>
      <c r="W18" s="69"/>
      <c r="X18" s="69"/>
      <c r="Y18" s="69"/>
      <c r="Z18" s="69" t="str">
        <f>U43</f>
        <v>13000 - 15000</v>
      </c>
      <c r="AA18" s="69" t="str">
        <f>U43</f>
        <v>13000 - 15000</v>
      </c>
      <c r="AB18" s="69" t="str">
        <f>U51</f>
        <v>29000 - 32000</v>
      </c>
      <c r="AC18" s="117"/>
      <c r="AD18" s="73"/>
      <c r="AE18" s="107"/>
    </row>
    <row r="19" spans="2:31" ht="37.5" customHeight="1" x14ac:dyDescent="0.25">
      <c r="B19" s="37" t="s">
        <v>448</v>
      </c>
      <c r="C19" s="163"/>
      <c r="D19" s="163"/>
      <c r="E19" s="1">
        <f>IF(OR(C7="Nej",C7=""),0.3,IF(C19="",0,1))</f>
        <v>0.3</v>
      </c>
      <c r="F19" s="168"/>
      <c r="G19" s="168"/>
      <c r="H19" s="168"/>
      <c r="I19" s="168"/>
      <c r="J19" s="168"/>
      <c r="K19" s="168"/>
      <c r="L19" s="168"/>
      <c r="M19" s="168"/>
      <c r="Q19" s="69"/>
      <c r="R19" s="68"/>
      <c r="S19" s="69"/>
      <c r="T19" s="69" t="s">
        <v>442</v>
      </c>
      <c r="U19" s="69"/>
      <c r="V19" s="69"/>
      <c r="W19" s="69"/>
      <c r="X19" s="69"/>
      <c r="Y19" s="69"/>
      <c r="Z19" s="69"/>
      <c r="AA19" s="69"/>
      <c r="AB19" s="69"/>
      <c r="AC19" s="117"/>
      <c r="AD19" s="73"/>
      <c r="AE19"/>
    </row>
    <row r="20" spans="2:31" ht="32.25" customHeight="1" x14ac:dyDescent="0.25">
      <c r="B20" s="38" t="s">
        <v>484</v>
      </c>
      <c r="C20" s="164"/>
      <c r="D20" s="164"/>
      <c r="E20" s="1">
        <f>IF(OR(C7="Nej",C7="",C19=""),0.3,IF(AND($C$19="Ja",ISNUMBER($C$20)=FALSE),0,IF(AND(C19="Ja",C20=""),0,IF(C19="Nej",0.5,1))))</f>
        <v>0.3</v>
      </c>
      <c r="F20" s="168"/>
      <c r="G20" s="168"/>
      <c r="H20" s="168"/>
      <c r="I20" s="168"/>
      <c r="J20" s="168"/>
      <c r="K20" s="168"/>
      <c r="L20" s="168"/>
      <c r="M20" s="168"/>
      <c r="Q20" s="69"/>
      <c r="R20" s="68"/>
      <c r="S20" s="69"/>
      <c r="T20" s="69" t="s">
        <v>21</v>
      </c>
      <c r="U20" s="69"/>
      <c r="V20" s="69"/>
      <c r="W20" s="69"/>
      <c r="X20" s="69"/>
      <c r="Y20" s="69"/>
      <c r="Z20" s="69"/>
      <c r="AA20" s="69"/>
      <c r="AB20" s="69"/>
      <c r="AC20" s="72"/>
    </row>
    <row r="21" spans="2:31" ht="21" customHeight="1" x14ac:dyDescent="0.25">
      <c r="F21" s="168"/>
      <c r="G21" s="168"/>
      <c r="H21" s="168"/>
      <c r="I21" s="168"/>
      <c r="J21" s="168"/>
      <c r="K21" s="168"/>
      <c r="L21" s="168"/>
      <c r="M21" s="168"/>
      <c r="Q21" s="69"/>
      <c r="R21" s="68"/>
      <c r="S21" s="69"/>
      <c r="T21" s="69" t="s">
        <v>22</v>
      </c>
      <c r="U21" s="69"/>
      <c r="V21" s="69"/>
      <c r="W21" s="69"/>
      <c r="X21" s="69"/>
      <c r="Y21" s="69"/>
      <c r="Z21" s="69"/>
      <c r="AA21" s="69"/>
      <c r="AB21" s="69"/>
      <c r="AC21" s="72"/>
    </row>
    <row r="22" spans="2:31" x14ac:dyDescent="0.25">
      <c r="B22" s="35" t="s">
        <v>441</v>
      </c>
      <c r="C22" s="163"/>
      <c r="D22" s="163"/>
      <c r="E22" s="1">
        <f>IF(OR(C7="Nej",C7=""),0.3,IF(C22="",0,1))</f>
        <v>0.3</v>
      </c>
      <c r="F22" s="168"/>
      <c r="G22" s="168"/>
      <c r="H22" s="168"/>
      <c r="I22" s="168"/>
      <c r="J22" s="168"/>
      <c r="K22" s="168"/>
      <c r="L22" s="168"/>
      <c r="M22" s="168"/>
      <c r="Q22" s="69"/>
      <c r="R22" s="68"/>
      <c r="S22" s="69"/>
      <c r="T22" s="69"/>
      <c r="U22" s="69"/>
      <c r="V22" s="69"/>
      <c r="W22" s="69"/>
      <c r="X22" s="69"/>
      <c r="Y22" s="69"/>
      <c r="Z22" s="69"/>
      <c r="AA22" s="69"/>
      <c r="AB22" s="69"/>
      <c r="AC22" s="72"/>
    </row>
    <row r="23" spans="2:31" x14ac:dyDescent="0.25">
      <c r="F23" s="168"/>
      <c r="G23" s="168"/>
      <c r="H23" s="168"/>
      <c r="I23" s="168"/>
      <c r="J23" s="168"/>
      <c r="K23" s="168"/>
      <c r="L23" s="168"/>
      <c r="M23" s="168"/>
      <c r="Q23" s="69"/>
      <c r="R23" s="68"/>
      <c r="S23" s="69"/>
      <c r="T23" s="69">
        <f>IF(C19="Nej",0,C20)</f>
        <v>0</v>
      </c>
      <c r="U23" s="69"/>
      <c r="V23" s="69"/>
      <c r="W23" s="69"/>
      <c r="X23" s="69"/>
      <c r="Y23" s="69"/>
      <c r="Z23" s="69"/>
      <c r="AA23" s="69"/>
      <c r="AB23" s="69"/>
      <c r="AC23" s="72"/>
    </row>
    <row r="24" spans="2:31" ht="24.75" customHeight="1" x14ac:dyDescent="0.25">
      <c r="F24" s="168"/>
      <c r="G24" s="168"/>
      <c r="H24" s="168"/>
      <c r="I24" s="168"/>
      <c r="J24" s="168"/>
      <c r="K24" s="168"/>
      <c r="L24" s="168"/>
      <c r="M24" s="168"/>
      <c r="Q24" s="69"/>
      <c r="R24" s="68"/>
      <c r="S24" s="69" t="s">
        <v>443</v>
      </c>
      <c r="T24" s="69">
        <v>103</v>
      </c>
      <c r="U24" s="69" t="s">
        <v>444</v>
      </c>
      <c r="V24" s="69"/>
      <c r="W24" s="69"/>
      <c r="X24" s="69"/>
      <c r="Y24" s="69"/>
      <c r="Z24" s="70" t="s">
        <v>436</v>
      </c>
      <c r="AA24" s="69"/>
      <c r="AB24" s="69"/>
      <c r="AC24" s="72"/>
    </row>
    <row r="25" spans="2:31" x14ac:dyDescent="0.25">
      <c r="B25" s="13" t="s">
        <v>406</v>
      </c>
      <c r="C25" s="159" t="str">
        <f>IF(C16="","",VLOOKUP(C16,S12:V14,3,FALSE))</f>
        <v/>
      </c>
      <c r="D25" s="159"/>
      <c r="E25" s="39"/>
      <c r="F25" s="168"/>
      <c r="G25" s="168"/>
      <c r="H25" s="168"/>
      <c r="I25" s="168"/>
      <c r="J25" s="168"/>
      <c r="K25" s="168"/>
      <c r="L25" s="168"/>
      <c r="M25" s="168"/>
      <c r="Q25" s="69"/>
      <c r="R25" s="68"/>
      <c r="S25" s="69" t="s">
        <v>445</v>
      </c>
      <c r="T25" s="69">
        <f>T24*T23/1000</f>
        <v>0</v>
      </c>
      <c r="U25" s="69"/>
      <c r="V25" s="69"/>
      <c r="W25" s="69"/>
      <c r="X25" s="69"/>
      <c r="Y25" s="69"/>
      <c r="Z25" s="69" t="e">
        <f>MATCH(C16,Z11:AE11,0)</f>
        <v>#N/A</v>
      </c>
      <c r="AA25" s="69"/>
      <c r="AB25" s="69">
        <f>IF(OR(C7="Nej",C7=""),0.3,IFERROR(MATCH(C17,Z27:Z33,0),0))</f>
        <v>0.3</v>
      </c>
      <c r="AC25" s="72"/>
    </row>
    <row r="26" spans="2:31" x14ac:dyDescent="0.25">
      <c r="B26" s="13" t="s">
        <v>405</v>
      </c>
      <c r="C26" s="159" t="str">
        <f>IF(C22="","",VLOOKUP(C22,S28:U33,3,FALSE))</f>
        <v/>
      </c>
      <c r="D26" s="159"/>
      <c r="F26" s="168"/>
      <c r="G26" s="168"/>
      <c r="H26" s="168"/>
      <c r="I26" s="168"/>
      <c r="J26" s="168"/>
      <c r="K26" s="168"/>
      <c r="L26" s="168"/>
      <c r="M26" s="168"/>
      <c r="Q26" s="69"/>
      <c r="R26" s="68"/>
      <c r="S26" s="69"/>
      <c r="T26" s="69"/>
      <c r="U26" s="69"/>
      <c r="V26" s="69"/>
      <c r="W26" s="69"/>
      <c r="X26" s="69"/>
      <c r="Y26" s="69"/>
      <c r="Z26" s="70" t="s">
        <v>437</v>
      </c>
      <c r="AA26" s="69"/>
      <c r="AB26" s="69"/>
      <c r="AC26" s="72"/>
    </row>
    <row r="27" spans="2:31" x14ac:dyDescent="0.25">
      <c r="B27" s="13" t="s">
        <v>485</v>
      </c>
      <c r="C27" s="158" t="str">
        <f>IF(OR($C$12="",$C$16="",$C$17="",$C$19="",$C$22=""),"",IF(AND(C19="Ja",C20=""),"",IF(OR($C$16="",$C$17=""),"",(VLOOKUP($C$17,$U$37:$V$52,2,FALSE)*VLOOKUP($C$16,$S$12:$V$16,4,FALSE)/1000)-$T$25)))</f>
        <v/>
      </c>
      <c r="D27" s="158"/>
      <c r="F27" s="168"/>
      <c r="G27" s="168"/>
      <c r="H27" s="168"/>
      <c r="I27" s="168"/>
      <c r="J27" s="168"/>
      <c r="K27" s="168"/>
      <c r="L27" s="168"/>
      <c r="M27" s="168"/>
      <c r="Q27" s="69"/>
      <c r="R27" s="68"/>
      <c r="S27" s="70" t="s">
        <v>398</v>
      </c>
      <c r="T27" s="70" t="s">
        <v>399</v>
      </c>
      <c r="U27" s="71" t="s">
        <v>408</v>
      </c>
      <c r="V27" s="69"/>
      <c r="W27" s="69"/>
      <c r="X27" s="69"/>
      <c r="Y27" s="69"/>
      <c r="Z27" s="69" t="e">
        <f>INDEX(data3,2,$Z$25)</f>
        <v>#N/A</v>
      </c>
      <c r="AA27" s="69"/>
      <c r="AB27" s="69"/>
      <c r="AC27" s="72"/>
    </row>
    <row r="28" spans="2:31" x14ac:dyDescent="0.25">
      <c r="B28" s="13" t="s">
        <v>486</v>
      </c>
      <c r="C28" s="158" t="str">
        <f>IF(OR($C$12="",$C$16="",$C$17="",$C$19="",$C$22="",$AB$25=0),"",IF(AND(C19="Ja",C20=""),"",$C$27*VLOOKUP($C$16,$S$12:$V$16,2,FALSE)/VLOOKUP($C$22,$S$28:$U$33,2,FALSE)))</f>
        <v/>
      </c>
      <c r="D28" s="158"/>
      <c r="F28" s="168"/>
      <c r="G28" s="168"/>
      <c r="H28" s="168"/>
      <c r="I28" s="168"/>
      <c r="J28" s="168"/>
      <c r="K28" s="168"/>
      <c r="L28" s="168"/>
      <c r="M28" s="168"/>
      <c r="Q28" s="69"/>
      <c r="R28" s="68"/>
      <c r="S28" s="69" t="s">
        <v>400</v>
      </c>
      <c r="T28" s="112">
        <v>3.5</v>
      </c>
      <c r="U28" s="113" t="s">
        <v>497</v>
      </c>
      <c r="V28" s="69"/>
      <c r="W28" s="69"/>
      <c r="X28" s="69"/>
      <c r="Y28" s="69"/>
      <c r="Z28" s="69" t="e">
        <f>INDEX(data3,3,$Z$25)</f>
        <v>#N/A</v>
      </c>
      <c r="AA28" s="69"/>
      <c r="AB28" s="69"/>
      <c r="AC28" s="72"/>
    </row>
    <row r="29" spans="2:31" x14ac:dyDescent="0.25">
      <c r="B29" s="13" t="s">
        <v>487</v>
      </c>
      <c r="C29" s="158" t="str">
        <f>IF(AND(C19="Ja",C20=""),"",IF(OR($C$12="",$C$16="",$C$17="",$C$19="",$C$22="",$AB$25=0,ISTEXT($C$12)=TRUE),"",IF(OR($C$27="",$C$28=""),"",$C$27-$C$28)))</f>
        <v/>
      </c>
      <c r="D29" s="158"/>
      <c r="E29" s="40"/>
      <c r="F29" s="168"/>
      <c r="G29" s="168"/>
      <c r="H29" s="168"/>
      <c r="I29" s="168"/>
      <c r="J29" s="168"/>
      <c r="K29" s="168"/>
      <c r="L29" s="168"/>
      <c r="M29" s="168"/>
      <c r="Q29" s="69"/>
      <c r="R29" s="68"/>
      <c r="S29" s="69" t="s">
        <v>401</v>
      </c>
      <c r="T29" s="112">
        <v>1</v>
      </c>
      <c r="U29" s="113" t="s">
        <v>11</v>
      </c>
      <c r="V29" s="69"/>
      <c r="W29" s="69"/>
      <c r="X29" s="69"/>
      <c r="Y29" s="69"/>
      <c r="Z29" s="69" t="e">
        <f>INDEX(data3,4,$Z$25)</f>
        <v>#N/A</v>
      </c>
      <c r="AA29" s="69"/>
      <c r="AB29" s="69"/>
      <c r="AC29" s="72"/>
    </row>
    <row r="30" spans="2:31" x14ac:dyDescent="0.25">
      <c r="F30" s="168"/>
      <c r="G30" s="168"/>
      <c r="H30" s="168"/>
      <c r="I30" s="168"/>
      <c r="J30" s="168"/>
      <c r="K30" s="168"/>
      <c r="L30" s="168"/>
      <c r="M30" s="168"/>
      <c r="Q30" s="69"/>
      <c r="R30" s="68"/>
      <c r="S30" s="69" t="s">
        <v>413</v>
      </c>
      <c r="T30" s="112">
        <v>0.98</v>
      </c>
      <c r="U30" s="113" t="s">
        <v>446</v>
      </c>
      <c r="V30" s="69"/>
      <c r="W30" s="69"/>
      <c r="X30" s="69"/>
      <c r="Y30" s="69"/>
      <c r="Z30" s="69" t="e">
        <f>INDEX(data3,5,$Z$25)</f>
        <v>#N/A</v>
      </c>
      <c r="AA30" s="69"/>
      <c r="AB30" s="69"/>
      <c r="AC30" s="72"/>
    </row>
    <row r="31" spans="2:31" ht="14.25" customHeight="1" x14ac:dyDescent="0.25">
      <c r="B31" s="13" t="s">
        <v>465</v>
      </c>
      <c r="C31" s="157" t="str">
        <f>IF(OR(C27="",C28="",C29=""),"",IF($T$25=0,$C$12,$C$12*($C$27/($C$27+$T$25))))</f>
        <v/>
      </c>
      <c r="D31" s="157"/>
      <c r="F31" s="168"/>
      <c r="G31" s="168"/>
      <c r="H31" s="168"/>
      <c r="I31" s="168"/>
      <c r="J31" s="168"/>
      <c r="K31" s="168"/>
      <c r="L31" s="168"/>
      <c r="M31" s="168"/>
      <c r="Q31" s="69"/>
      <c r="R31" s="68"/>
      <c r="S31" s="69" t="s">
        <v>402</v>
      </c>
      <c r="T31" s="112">
        <v>0.98</v>
      </c>
      <c r="U31" s="113" t="s">
        <v>483</v>
      </c>
      <c r="V31" s="69"/>
      <c r="W31" s="69"/>
      <c r="X31" s="69"/>
      <c r="Y31" s="69"/>
      <c r="Z31" s="69" t="e">
        <f>INDEX(data3,6,$Z$25)</f>
        <v>#N/A</v>
      </c>
      <c r="AA31" s="69"/>
      <c r="AB31" s="69"/>
      <c r="AC31" s="72"/>
    </row>
    <row r="32" spans="2:31" x14ac:dyDescent="0.25">
      <c r="C32" s="41"/>
      <c r="F32" s="168"/>
      <c r="G32" s="168"/>
      <c r="H32" s="168"/>
      <c r="I32" s="168"/>
      <c r="J32" s="168"/>
      <c r="K32" s="168"/>
      <c r="L32" s="168"/>
      <c r="M32" s="168"/>
      <c r="Q32" s="69"/>
      <c r="R32" s="68"/>
      <c r="S32" s="108" t="s">
        <v>511</v>
      </c>
      <c r="T32" s="114">
        <v>1</v>
      </c>
      <c r="U32" s="115" t="s">
        <v>9</v>
      </c>
      <c r="V32" s="69"/>
      <c r="W32" s="69"/>
      <c r="X32" s="69"/>
      <c r="Y32" s="69"/>
      <c r="Z32" s="69" t="e">
        <f>INDEX(data3,7,$Z$25)</f>
        <v>#N/A</v>
      </c>
      <c r="AA32" s="69"/>
      <c r="AB32" s="69"/>
      <c r="AC32" s="72"/>
    </row>
    <row r="33" spans="2:29" ht="31.5" customHeight="1" x14ac:dyDescent="0.25">
      <c r="F33" s="168"/>
      <c r="G33" s="168"/>
      <c r="H33" s="168"/>
      <c r="I33" s="168"/>
      <c r="J33" s="168"/>
      <c r="K33" s="168"/>
      <c r="L33" s="168"/>
      <c r="M33" s="168"/>
      <c r="Q33" s="69"/>
      <c r="R33" s="68"/>
      <c r="S33" s="108" t="s">
        <v>503</v>
      </c>
      <c r="T33" s="114">
        <v>0.98</v>
      </c>
      <c r="U33" s="115" t="s">
        <v>20</v>
      </c>
      <c r="V33" s="69"/>
      <c r="W33" s="69"/>
      <c r="X33" s="69"/>
      <c r="Y33" s="69"/>
      <c r="Z33" s="69" t="e">
        <f>INDEX(data3,8,$Z$25)</f>
        <v>#N/A</v>
      </c>
      <c r="AA33" s="69"/>
      <c r="AB33" s="69"/>
      <c r="AC33" s="72"/>
    </row>
    <row r="34" spans="2:29" x14ac:dyDescent="0.25">
      <c r="B34" s="154" t="str">
        <f>IF(C29="","Hvis du benytter portalberegneren for kedler eller kaloriferer skal du udfylde alle felter med et kryds ovenfor.",IF(C29&lt;&gt;"","Du har nu udfyldt alle felter til portalberegneren, og værdierne vil automatisk blive overført til fane 4, 'Beregning af tilskud', hvor du kan se det beregnede tilskud. ",""))</f>
        <v>Hvis du benytter portalberegneren for kedler eller kaloriferer skal du udfylde alle felter med et kryds ovenfor.</v>
      </c>
      <c r="C34" s="155"/>
      <c r="D34" s="155"/>
      <c r="F34" s="168"/>
      <c r="G34" s="168"/>
      <c r="H34" s="168"/>
      <c r="I34" s="168"/>
      <c r="J34" s="168"/>
      <c r="K34" s="168"/>
      <c r="L34" s="168"/>
      <c r="M34" s="168"/>
      <c r="Q34" s="69"/>
      <c r="R34" s="68"/>
      <c r="S34" s="69"/>
      <c r="T34" s="69"/>
      <c r="U34" s="69"/>
      <c r="V34" s="69"/>
      <c r="W34" s="69"/>
      <c r="X34" s="69"/>
      <c r="Y34" s="69"/>
      <c r="Z34" s="69"/>
      <c r="AA34" s="69"/>
      <c r="AB34" s="69"/>
      <c r="AC34" s="72"/>
    </row>
    <row r="35" spans="2:29" ht="42.75" customHeight="1" x14ac:dyDescent="0.25">
      <c r="B35" s="169" t="str">
        <f>IF(ISTEXT($C$12)=TRUE,"Der må ikke skrives tekst i feltet hvor du angiver din investering!",IF(AND(C19="Ja",ISTEXT($C$20)=TRUE),"Der må ikke skrives tekst i feltet hvor du angiver dit beboelsesareal!",""))</f>
        <v/>
      </c>
      <c r="C35" s="169"/>
      <c r="D35" s="169"/>
      <c r="F35" s="168"/>
      <c r="G35" s="168"/>
      <c r="H35" s="168"/>
      <c r="I35" s="168"/>
      <c r="J35" s="168"/>
      <c r="K35" s="168"/>
      <c r="L35" s="168"/>
      <c r="M35" s="168"/>
      <c r="Q35" s="69"/>
      <c r="R35" s="68"/>
      <c r="S35" s="69"/>
      <c r="T35" s="69"/>
      <c r="U35" s="69"/>
      <c r="V35" s="69"/>
      <c r="W35" s="69"/>
      <c r="X35" s="69"/>
      <c r="Y35" s="69"/>
      <c r="Z35" s="69"/>
      <c r="AA35" s="69"/>
      <c r="AB35" s="69"/>
      <c r="AC35" s="72"/>
    </row>
    <row r="36" spans="2:29" ht="45" x14ac:dyDescent="0.25">
      <c r="Q36" s="69"/>
      <c r="R36" s="68"/>
      <c r="S36" s="81"/>
      <c r="T36" s="82"/>
      <c r="U36" s="82" t="s">
        <v>412</v>
      </c>
      <c r="V36" s="82" t="s">
        <v>410</v>
      </c>
      <c r="W36" s="69"/>
      <c r="X36" s="69"/>
      <c r="Y36" s="69"/>
      <c r="Z36" s="69"/>
      <c r="AA36" s="69"/>
      <c r="AB36" s="69"/>
      <c r="AC36" s="72"/>
    </row>
    <row r="37" spans="2:29" x14ac:dyDescent="0.25">
      <c r="Q37" s="69"/>
      <c r="R37" s="68"/>
      <c r="S37" s="69"/>
      <c r="T37" s="75"/>
      <c r="U37" s="116" t="s">
        <v>523</v>
      </c>
      <c r="V37" s="75">
        <v>2999</v>
      </c>
      <c r="W37" s="69"/>
      <c r="X37" s="69"/>
      <c r="Y37" s="69"/>
      <c r="Z37" s="69"/>
      <c r="AA37" s="69"/>
      <c r="AB37" s="69"/>
      <c r="AC37" s="72"/>
    </row>
    <row r="38" spans="2:29" x14ac:dyDescent="0.25">
      <c r="Q38" s="69"/>
      <c r="R38" s="68"/>
      <c r="S38" s="69"/>
      <c r="T38" s="75"/>
      <c r="U38" s="69" t="s">
        <v>453</v>
      </c>
      <c r="V38" s="75">
        <v>4999</v>
      </c>
      <c r="W38" s="69"/>
      <c r="X38" s="69"/>
      <c r="Y38" s="69"/>
      <c r="Z38" s="69"/>
      <c r="AA38" s="69"/>
      <c r="AB38" s="69"/>
      <c r="AC38" s="72"/>
    </row>
    <row r="39" spans="2:29" x14ac:dyDescent="0.25">
      <c r="Q39" s="69"/>
      <c r="R39" s="68"/>
      <c r="S39" s="69"/>
      <c r="T39" s="75"/>
      <c r="U39" s="69" t="s">
        <v>454</v>
      </c>
      <c r="V39" s="75">
        <v>6999</v>
      </c>
      <c r="W39" s="69"/>
      <c r="X39" s="69"/>
      <c r="Y39" s="69"/>
      <c r="Z39" s="69"/>
      <c r="AA39" s="69"/>
      <c r="AB39" s="69"/>
      <c r="AC39" s="72"/>
    </row>
    <row r="40" spans="2:29" x14ac:dyDescent="0.25">
      <c r="Q40" s="69"/>
      <c r="R40" s="68"/>
      <c r="S40" s="69"/>
      <c r="T40" s="75"/>
      <c r="U40" s="69" t="s">
        <v>455</v>
      </c>
      <c r="V40" s="75">
        <v>8999</v>
      </c>
      <c r="W40" s="69"/>
      <c r="X40" s="69"/>
      <c r="Y40" s="69"/>
      <c r="Z40" s="69"/>
      <c r="AA40" s="69"/>
      <c r="AB40" s="69"/>
      <c r="AC40" s="72"/>
    </row>
    <row r="41" spans="2:29" x14ac:dyDescent="0.25">
      <c r="Q41" s="69"/>
      <c r="R41" s="68"/>
      <c r="S41" s="69"/>
      <c r="T41" s="75"/>
      <c r="U41" s="69" t="s">
        <v>456</v>
      </c>
      <c r="V41" s="75">
        <v>10999</v>
      </c>
      <c r="W41" s="69"/>
      <c r="X41" s="69"/>
      <c r="Y41" s="69"/>
      <c r="Z41" s="69"/>
      <c r="AA41" s="69"/>
      <c r="AB41" s="69"/>
      <c r="AC41" s="72"/>
    </row>
    <row r="42" spans="2:29" x14ac:dyDescent="0.25">
      <c r="Q42" s="69"/>
      <c r="R42" s="68"/>
      <c r="S42" s="69"/>
      <c r="T42" s="75"/>
      <c r="U42" s="69" t="s">
        <v>457</v>
      </c>
      <c r="V42" s="75">
        <v>12999</v>
      </c>
      <c r="W42" s="69"/>
      <c r="X42" s="69"/>
      <c r="Y42" s="69"/>
      <c r="Z42" s="69"/>
      <c r="AA42" s="69"/>
      <c r="AB42" s="69"/>
      <c r="AC42" s="72"/>
    </row>
    <row r="43" spans="2:29" x14ac:dyDescent="0.25">
      <c r="Q43" s="69"/>
      <c r="R43" s="68"/>
      <c r="S43" s="69"/>
      <c r="T43" s="75"/>
      <c r="U43" s="69" t="s">
        <v>458</v>
      </c>
      <c r="V43" s="75">
        <v>15000</v>
      </c>
      <c r="W43" s="69"/>
      <c r="X43" s="69"/>
      <c r="Y43" s="69"/>
      <c r="Z43" s="69"/>
      <c r="AA43" s="69"/>
      <c r="AB43" s="69"/>
      <c r="AC43" s="72"/>
    </row>
    <row r="44" spans="2:29" x14ac:dyDescent="0.25">
      <c r="Q44" s="69"/>
      <c r="R44" s="68"/>
      <c r="S44" s="69"/>
      <c r="T44" s="69"/>
      <c r="U44" s="81" t="s">
        <v>411</v>
      </c>
      <c r="V44" s="69"/>
      <c r="W44" s="69"/>
      <c r="X44" s="69"/>
      <c r="Y44" s="69"/>
      <c r="Z44" s="69"/>
      <c r="AA44" s="69"/>
      <c r="AB44" s="69"/>
      <c r="AC44" s="72"/>
    </row>
    <row r="45" spans="2:29" x14ac:dyDescent="0.25">
      <c r="Q45" s="69"/>
      <c r="R45" s="68"/>
      <c r="S45" s="69"/>
      <c r="T45" s="69"/>
      <c r="U45" s="116" t="s">
        <v>522</v>
      </c>
      <c r="V45" s="75">
        <v>13999</v>
      </c>
      <c r="W45" s="69"/>
      <c r="X45" s="69"/>
      <c r="Y45" s="69"/>
      <c r="Z45" s="69"/>
      <c r="AA45" s="69"/>
      <c r="AB45" s="69"/>
      <c r="AC45" s="72"/>
    </row>
    <row r="46" spans="2:29" x14ac:dyDescent="0.25">
      <c r="Q46" s="69"/>
      <c r="R46" s="68"/>
      <c r="S46" s="81"/>
      <c r="T46" s="82"/>
      <c r="U46" s="69" t="s">
        <v>459</v>
      </c>
      <c r="V46" s="75">
        <v>16999</v>
      </c>
      <c r="W46" s="69"/>
      <c r="X46" s="69"/>
      <c r="Y46" s="69"/>
      <c r="Z46" s="69"/>
      <c r="AA46" s="69"/>
      <c r="AB46" s="69"/>
      <c r="AC46" s="72"/>
    </row>
    <row r="47" spans="2:29" x14ac:dyDescent="0.25">
      <c r="Q47" s="69"/>
      <c r="R47" s="68"/>
      <c r="S47" s="69"/>
      <c r="T47" s="75"/>
      <c r="U47" s="69" t="s">
        <v>460</v>
      </c>
      <c r="V47" s="75">
        <v>19999</v>
      </c>
      <c r="W47" s="69"/>
      <c r="X47" s="69"/>
      <c r="Y47" s="69"/>
      <c r="Z47" s="69"/>
      <c r="AA47" s="69"/>
      <c r="AB47" s="69"/>
      <c r="AC47" s="72"/>
    </row>
    <row r="48" spans="2:29" x14ac:dyDescent="0.25">
      <c r="Q48" s="69"/>
      <c r="R48" s="68"/>
      <c r="S48" s="69"/>
      <c r="T48" s="75"/>
      <c r="U48" s="69" t="s">
        <v>461</v>
      </c>
      <c r="V48" s="75">
        <v>22999</v>
      </c>
      <c r="W48" s="69"/>
      <c r="X48" s="69"/>
      <c r="Y48" s="69"/>
      <c r="Z48" s="69"/>
      <c r="AA48" s="69"/>
      <c r="AB48" s="69"/>
      <c r="AC48" s="72"/>
    </row>
    <row r="49" spans="17:29" x14ac:dyDescent="0.25">
      <c r="Q49" s="69"/>
      <c r="R49" s="68"/>
      <c r="S49" s="69"/>
      <c r="T49" s="75"/>
      <c r="U49" s="69" t="s">
        <v>462</v>
      </c>
      <c r="V49" s="75">
        <v>25999</v>
      </c>
      <c r="W49" s="69"/>
      <c r="X49" s="69"/>
      <c r="Y49" s="69"/>
      <c r="Z49" s="69"/>
      <c r="AA49" s="69"/>
      <c r="AB49" s="69"/>
      <c r="AC49" s="72"/>
    </row>
    <row r="50" spans="17:29" x14ac:dyDescent="0.25">
      <c r="Q50" s="69"/>
      <c r="R50" s="68"/>
      <c r="S50" s="69"/>
      <c r="T50" s="75"/>
      <c r="U50" s="69" t="s">
        <v>463</v>
      </c>
      <c r="V50" s="75">
        <v>28999</v>
      </c>
      <c r="W50" s="69"/>
      <c r="X50" s="69"/>
      <c r="Y50" s="69"/>
      <c r="Z50" s="69"/>
      <c r="AA50" s="69"/>
      <c r="AB50" s="69"/>
      <c r="AC50" s="72"/>
    </row>
    <row r="51" spans="17:29" x14ac:dyDescent="0.25">
      <c r="Q51" s="69"/>
      <c r="R51" s="68"/>
      <c r="S51" s="69"/>
      <c r="T51" s="75"/>
      <c r="U51" s="69" t="s">
        <v>464</v>
      </c>
      <c r="V51" s="75">
        <v>32000</v>
      </c>
      <c r="W51" s="69"/>
      <c r="X51" s="69"/>
      <c r="Y51" s="69"/>
      <c r="Z51" s="69"/>
      <c r="AA51" s="69"/>
      <c r="AB51" s="69"/>
      <c r="AC51" s="72"/>
    </row>
    <row r="52" spans="17:29" x14ac:dyDescent="0.25">
      <c r="Q52" s="69"/>
      <c r="R52" s="68"/>
      <c r="S52" s="69"/>
      <c r="T52" s="75"/>
      <c r="U52" s="69"/>
      <c r="V52" s="69"/>
      <c r="W52" s="69"/>
      <c r="X52" s="69"/>
      <c r="Y52" s="69"/>
      <c r="Z52" s="69"/>
      <c r="AA52" s="69"/>
      <c r="AB52" s="69"/>
      <c r="AC52" s="72"/>
    </row>
    <row r="53" spans="17:29" x14ac:dyDescent="0.25">
      <c r="Q53" s="69"/>
      <c r="R53" s="68"/>
      <c r="S53" s="69"/>
      <c r="T53" s="69"/>
      <c r="U53" s="69"/>
      <c r="V53" s="69"/>
      <c r="W53" s="69"/>
      <c r="X53" s="69"/>
      <c r="Y53" s="69"/>
      <c r="Z53" s="69"/>
      <c r="AA53" s="69"/>
      <c r="AB53" s="69"/>
      <c r="AC53" s="72"/>
    </row>
    <row r="54" spans="17:29" x14ac:dyDescent="0.25">
      <c r="Q54" s="69"/>
      <c r="R54" s="68"/>
      <c r="S54" s="69"/>
      <c r="T54" s="69"/>
      <c r="U54" s="69"/>
      <c r="V54" s="69"/>
      <c r="W54" s="69"/>
      <c r="X54" s="69"/>
      <c r="Y54" s="69"/>
      <c r="Z54" s="69"/>
      <c r="AA54" s="69"/>
      <c r="AB54" s="69"/>
      <c r="AC54" s="72"/>
    </row>
    <row r="55" spans="17:29" x14ac:dyDescent="0.25">
      <c r="Q55" s="69"/>
      <c r="R55" s="68"/>
      <c r="S55" s="69"/>
      <c r="T55" s="69" t="s">
        <v>537</v>
      </c>
      <c r="U55" s="69" t="s">
        <v>538</v>
      </c>
      <c r="V55" s="69"/>
      <c r="W55" s="69"/>
      <c r="X55" s="69"/>
      <c r="Y55" s="69"/>
      <c r="Z55" s="69"/>
      <c r="AA55" s="69"/>
      <c r="AB55" s="69"/>
      <c r="AC55" s="72"/>
    </row>
    <row r="56" spans="17:29" x14ac:dyDescent="0.25">
      <c r="Q56" s="69"/>
      <c r="R56" s="68"/>
      <c r="S56" s="69"/>
      <c r="T56" s="69"/>
      <c r="U56" s="69" t="s">
        <v>539</v>
      </c>
      <c r="V56" s="69"/>
      <c r="W56" s="69"/>
      <c r="X56" s="69"/>
      <c r="Y56" s="69"/>
      <c r="Z56" s="69"/>
      <c r="AA56" s="69"/>
      <c r="AB56" s="69"/>
      <c r="AC56" s="72"/>
    </row>
    <row r="57" spans="17:29" x14ac:dyDescent="0.25">
      <c r="Q57" s="69"/>
      <c r="R57" s="68"/>
      <c r="S57" s="69"/>
      <c r="T57" s="69"/>
      <c r="U57" s="69"/>
      <c r="V57" s="69"/>
      <c r="W57" s="69"/>
      <c r="X57" s="69"/>
      <c r="Y57" s="69"/>
      <c r="Z57" s="69"/>
      <c r="AA57" s="69"/>
      <c r="AB57" s="69"/>
      <c r="AC57" s="72"/>
    </row>
    <row r="58" spans="17:29" x14ac:dyDescent="0.25">
      <c r="Q58" s="69"/>
      <c r="R58" s="68"/>
      <c r="S58" s="69"/>
      <c r="T58" s="69"/>
      <c r="U58" s="69"/>
      <c r="V58" s="69"/>
      <c r="W58" s="69"/>
      <c r="X58" s="69"/>
      <c r="Y58" s="69"/>
      <c r="Z58" s="69"/>
      <c r="AA58" s="69"/>
      <c r="AB58" s="69"/>
      <c r="AC58" s="72"/>
    </row>
    <row r="59" spans="17:29" x14ac:dyDescent="0.25">
      <c r="R59" s="68"/>
      <c r="S59" s="69"/>
      <c r="T59" s="69"/>
      <c r="U59" s="69"/>
      <c r="V59" s="69"/>
      <c r="W59" s="69"/>
      <c r="X59" s="69"/>
      <c r="Y59" s="69"/>
      <c r="Z59" s="69"/>
      <c r="AA59" s="69"/>
      <c r="AB59" s="69"/>
      <c r="AC59" s="72"/>
    </row>
    <row r="60" spans="17:29" x14ac:dyDescent="0.25">
      <c r="R60" s="68"/>
      <c r="S60" s="69"/>
      <c r="T60" s="69"/>
      <c r="U60" s="69"/>
      <c r="V60" s="69"/>
      <c r="W60" s="69"/>
      <c r="X60" s="69"/>
      <c r="Y60" s="69"/>
      <c r="Z60" s="69"/>
      <c r="AA60" s="69"/>
      <c r="AB60" s="69"/>
      <c r="AC60" s="72"/>
    </row>
    <row r="61" spans="17:29" ht="15.75" thickBot="1" x14ac:dyDescent="0.3">
      <c r="R61" s="78"/>
      <c r="S61" s="79"/>
      <c r="T61" s="79"/>
      <c r="U61" s="79"/>
      <c r="V61" s="79"/>
      <c r="W61" s="79"/>
      <c r="X61" s="79"/>
      <c r="Y61" s="79"/>
      <c r="Z61" s="79"/>
      <c r="AA61" s="79"/>
      <c r="AB61" s="79"/>
      <c r="AC61" s="80"/>
    </row>
  </sheetData>
  <mergeCells count="23">
    <mergeCell ref="C22:D22"/>
    <mergeCell ref="F7:L7"/>
    <mergeCell ref="B10:D10"/>
    <mergeCell ref="B9:D9"/>
    <mergeCell ref="F11:M35"/>
    <mergeCell ref="B35:D35"/>
    <mergeCell ref="C18:D18"/>
    <mergeCell ref="B3:D3"/>
    <mergeCell ref="B4:D5"/>
    <mergeCell ref="B34:D34"/>
    <mergeCell ref="B1:D1"/>
    <mergeCell ref="C31:D31"/>
    <mergeCell ref="C27:D27"/>
    <mergeCell ref="C28:D28"/>
    <mergeCell ref="C29:D29"/>
    <mergeCell ref="C26:D26"/>
    <mergeCell ref="C25:D25"/>
    <mergeCell ref="C7:D7"/>
    <mergeCell ref="B11:D11"/>
    <mergeCell ref="C12:D12"/>
    <mergeCell ref="C16:D16"/>
    <mergeCell ref="C20:D20"/>
    <mergeCell ref="C19:D19"/>
  </mergeCells>
  <conditionalFormatting sqref="C20">
    <cfRule type="expression" dxfId="104" priority="5">
      <formula>$C$7="Nej"</formula>
    </cfRule>
    <cfRule type="expression" dxfId="103" priority="7">
      <formula>$C$19=""</formula>
    </cfRule>
    <cfRule type="expression" dxfId="102" priority="25">
      <formula>$C$19="Nej"</formula>
    </cfRule>
  </conditionalFormatting>
  <conditionalFormatting sqref="B20">
    <cfRule type="expression" dxfId="101" priority="24">
      <formula>$C$19="Nej"</formula>
    </cfRule>
  </conditionalFormatting>
  <conditionalFormatting sqref="B34:D34">
    <cfRule type="expression" dxfId="100" priority="10">
      <formula>$C$29&lt;&gt;""</formula>
    </cfRule>
    <cfRule type="expression" dxfId="99" priority="14">
      <formula>$C$29=""</formula>
    </cfRule>
  </conditionalFormatting>
  <conditionalFormatting sqref="B31:D31">
    <cfRule type="expression" dxfId="98" priority="11">
      <formula>$C$19="Nej"</formula>
    </cfRule>
    <cfRule type="expression" dxfId="97" priority="12">
      <formula>$C$19=""</formula>
    </cfRule>
  </conditionalFormatting>
  <conditionalFormatting sqref="C20:D20">
    <cfRule type="expression" dxfId="96" priority="6">
      <formula>$C$7=""</formula>
    </cfRule>
  </conditionalFormatting>
  <conditionalFormatting sqref="A10:B10 E10:M10 A11:M11 B12:E17 A12:A36 B35 F12:M36 E35 B19:E34 C18 E18">
    <cfRule type="expression" dxfId="95" priority="8">
      <formula>$C$7=""</formula>
    </cfRule>
    <cfRule type="expression" dxfId="94" priority="9">
      <formula>$C$7="Nej"</formula>
    </cfRule>
  </conditionalFormatting>
  <conditionalFormatting sqref="B9:D9">
    <cfRule type="expression" dxfId="93" priority="4">
      <formula>$C$7="Nej"</formula>
    </cfRule>
  </conditionalFormatting>
  <conditionalFormatting sqref="B35:D35">
    <cfRule type="expression" dxfId="92" priority="2">
      <formula>IF($C$19="Ja",ISTEXT($C$20)=TRUE)</formula>
    </cfRule>
    <cfRule type="expression" dxfId="91" priority="3">
      <formula>ISTEXT($C$12)=TRUE</formula>
    </cfRule>
  </conditionalFormatting>
  <conditionalFormatting sqref="B18">
    <cfRule type="expression" dxfId="90" priority="1">
      <formula>$C$7&lt;&gt;"Ja"</formula>
    </cfRule>
  </conditionalFormatting>
  <dataValidations xWindow="267" yWindow="644" count="15">
    <dataValidation allowBlank="1" showInputMessage="1" showErrorMessage="1" promptTitle="Anslået investering" prompt="Her skal du angive de anslåede investeringsomkostninger for tiltaget. Investeringen skal relatere direkte til det fremsendte budget. Du kan læse hvilke omkostninger der kan tælles med i støtteberettigede omkostninger i vejledning til ansøgning. " sqref="B12" xr:uid="{00000000-0002-0000-0200-000000000000}"/>
    <dataValidation allowBlank="1" showInputMessage="1" showErrorMessage="1" promptTitle="Brændselsforbrug" prompt="Du skal vælge dit nuværende årlige brændelsforbrug. Hvis du har olie, angives det i liter, har du naturgasangives det i Nm3 og har du træpiller, angiver du forbruget i kg. Dette omregnes automatisk til et forbrug i MWh.  " sqref="B17" xr:uid="{00000000-0002-0000-0200-000001000000}"/>
    <dataValidation type="list" allowBlank="1" showInputMessage="1" showErrorMessage="1" sqref="C7:D7" xr:uid="{00000000-0002-0000-0200-000002000000}">
      <formula1>"Ja,Nej"</formula1>
    </dataValidation>
    <dataValidation allowBlank="1" showInputMessage="1" showErrorMessage="1" promptTitle="Beboelsesareal" prompt="Her skal du angive det areal som går til beboelse. Beboelsesarealet fremgår af BBR." sqref="B20" xr:uid="{00000000-0002-0000-0200-000003000000}"/>
    <dataValidation allowBlank="1" showInputMessage="1" showErrorMessage="1" promptTitle="Beboelse" prompt="Der gives ikke tilskud til beboelse. Den andel af bygningen der vedrører beboelse vil derfor blive fratrukket. " sqref="B19" xr:uid="{00000000-0002-0000-0200-000004000000}"/>
    <dataValidation allowBlank="1" showInputMessage="1" showErrorMessage="1" promptTitle="Opvarmningsform" prompt="Vælg din nuværende opvarmningsform fra listen." sqref="B16" xr:uid="{00000000-0002-0000-0200-000005000000}"/>
    <dataValidation allowBlank="1" showInputMessage="1" showErrorMessage="1" promptTitle="Varmekilde i efter-situationen" prompt="Vælg den varmekilde du vil skifte til fra listen." sqref="B22" xr:uid="{00000000-0002-0000-0200-000006000000}"/>
    <dataValidation allowBlank="1" showInputMessage="1" showErrorMessage="1" promptTitle="Energitype i før-situationen" prompt="Energitype i før-situationen vælges automatisk på baggrund at den valgte varmekilde i før-situationen." sqref="B25" xr:uid="{00000000-0002-0000-0200-000007000000}"/>
    <dataValidation allowBlank="1" showInputMessage="1" showErrorMessage="1" promptTitle="Energitype i efter-situationen" prompt="Energitype i efter-situationen vælges automatisk på baggrund at den valgte varmekilde i efter-situationen." sqref="B26" xr:uid="{00000000-0002-0000-0200-000008000000}"/>
    <dataValidation allowBlank="1" showInputMessage="1" showErrorMessage="1" promptTitle="Investeringsomkostninger " prompt="Her ser du de investeringsomkostninger som overføres til fanen &quot;Beregning af tilskud&quot;, såfremt noget af dit brændselsforbrug går til beboelse. " sqref="B31" xr:uid="{00000000-0002-0000-0200-000009000000}"/>
    <dataValidation type="list" allowBlank="1" showInputMessage="1" showErrorMessage="1" sqref="C17" xr:uid="{00000000-0002-0000-0200-00000B000000}">
      <formula1>$Z$27:$Z$33</formula1>
    </dataValidation>
    <dataValidation type="list" allowBlank="1" showInputMessage="1" showErrorMessage="1" sqref="C16:D16" xr:uid="{00000000-0002-0000-0200-00000C000000}">
      <formula1>$S$12:$S$14</formula1>
    </dataValidation>
    <dataValidation type="list" allowBlank="1" showInputMessage="1" showErrorMessage="1" sqref="C22:D22" xr:uid="{00000000-0002-0000-0200-00000D000000}">
      <formula1>$S$28:$S$33</formula1>
    </dataValidation>
    <dataValidation type="list" allowBlank="1" showInputMessage="1" showErrorMessage="1" sqref="C18:D18" xr:uid="{69324A10-B9D2-45BE-AD30-EFB7F1192DCE}">
      <formula1>$U$55:$U$56</formula1>
    </dataValidation>
    <dataValidation type="list" allowBlank="1" showInputMessage="1" showErrorMessage="1" sqref="C19" xr:uid="{00000000-0002-0000-0200-00000A000000}">
      <formula1>$T$20:$T$21</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23" id="{19C0A465-E786-4711-BF9E-9F70E7C99F41}">
            <x14:iconSet custom="1">
              <x14:cfvo type="percent">
                <xm:f>0</xm:f>
              </x14:cfvo>
              <x14:cfvo type="num">
                <xm:f>0.1</xm:f>
              </x14:cfvo>
              <x14:cfvo type="num">
                <xm:f>1</xm:f>
              </x14:cfvo>
              <x14:cfIcon iconSet="3Symbols2" iconId="0"/>
              <x14:cfIcon iconSet="NoIcons" iconId="0"/>
              <x14:cfIcon iconSet="3Symbols2" iconId="2"/>
            </x14:iconSet>
          </x14:cfRule>
          <xm:sqref>E17:E18</xm:sqref>
        </x14:conditionalFormatting>
        <x14:conditionalFormatting xmlns:xm="http://schemas.microsoft.com/office/excel/2006/main">
          <x14:cfRule type="iconSet" priority="20" id="{436A48CB-C3B0-419B-93EF-FE4F588CCED6}">
            <x14:iconSet iconSet="3Symbols2" custom="1">
              <x14:cfvo type="percent">
                <xm:f>0</xm:f>
              </x14:cfvo>
              <x14:cfvo type="num">
                <xm:f>0</xm:f>
              </x14:cfvo>
              <x14:cfvo type="num">
                <xm:f>1</xm:f>
              </x14:cfvo>
              <x14:cfIcon iconSet="3Symbols2" iconId="0"/>
              <x14:cfIcon iconSet="3Symbols2" iconId="0"/>
              <x14:cfIcon iconSet="3Symbols2" iconId="2"/>
            </x14:iconSet>
          </x14:cfRule>
          <xm:sqref>E29</xm:sqref>
        </x14:conditionalFormatting>
        <x14:conditionalFormatting xmlns:xm="http://schemas.microsoft.com/office/excel/2006/main">
          <x14:cfRule type="iconSet" priority="18" id="{0D205128-0BE1-4D4A-B3CA-78C5FD3BF66D}">
            <x14:iconSet showValue="0" custom="1">
              <x14:cfvo type="percent">
                <xm:f>0</xm:f>
              </x14:cfvo>
              <x14:cfvo type="num">
                <xm:f>0.2</xm:f>
              </x14:cfvo>
              <x14:cfvo type="num">
                <xm:f>1</xm:f>
              </x14:cfvo>
              <x14:cfIcon iconSet="3Symbols2" iconId="0"/>
              <x14:cfIcon iconSet="NoIcons" iconId="0"/>
              <x14:cfIcon iconSet="3Symbols2" iconId="2"/>
            </x14:iconSet>
          </x14:cfRule>
          <xm:sqref>E12</xm:sqref>
        </x14:conditionalFormatting>
        <x14:conditionalFormatting xmlns:xm="http://schemas.microsoft.com/office/excel/2006/main">
          <x14:cfRule type="iconSet" priority="17" id="{DCF0AED6-A5A4-48FD-9E5F-F04B68B278DA}">
            <x14:iconSet showValue="0" custom="1">
              <x14:cfvo type="percent">
                <xm:f>0</xm:f>
              </x14:cfvo>
              <x14:cfvo type="num">
                <xm:f>0.2</xm:f>
              </x14:cfvo>
              <x14:cfvo type="num">
                <xm:f>1</xm:f>
              </x14:cfvo>
              <x14:cfIcon iconSet="3Symbols2" iconId="0"/>
              <x14:cfIcon iconSet="NoIcons" iconId="0"/>
              <x14:cfIcon iconSet="3Symbols2" iconId="2"/>
            </x14:iconSet>
          </x14:cfRule>
          <xm:sqref>E16</xm:sqref>
        </x14:conditionalFormatting>
        <x14:conditionalFormatting xmlns:xm="http://schemas.microsoft.com/office/excel/2006/main">
          <x14:cfRule type="iconSet" priority="16" id="{9869FDF5-6950-4192-95C3-95FA36370563}">
            <x14:iconSet showValue="0" custom="1">
              <x14:cfvo type="percent">
                <xm:f>0</xm:f>
              </x14:cfvo>
              <x14:cfvo type="num">
                <xm:f>0.2</xm:f>
              </x14:cfvo>
              <x14:cfvo type="num">
                <xm:f>1</xm:f>
              </x14:cfvo>
              <x14:cfIcon iconSet="3Symbols2" iconId="0"/>
              <x14:cfIcon iconSet="NoIcons" iconId="0"/>
              <x14:cfIcon iconSet="3Symbols2" iconId="2"/>
            </x14:iconSet>
          </x14:cfRule>
          <xm:sqref>E19</xm:sqref>
        </x14:conditionalFormatting>
        <x14:conditionalFormatting xmlns:xm="http://schemas.microsoft.com/office/excel/2006/main">
          <x14:cfRule type="iconSet" priority="15" id="{F1117FCC-F098-4C8B-95FE-DE74099024AE}">
            <x14:iconSet showValue="0" custom="1">
              <x14:cfvo type="percent">
                <xm:f>0</xm:f>
              </x14:cfvo>
              <x14:cfvo type="num">
                <xm:f>0.2</xm:f>
              </x14:cfvo>
              <x14:cfvo type="num">
                <xm:f>1</xm:f>
              </x14:cfvo>
              <x14:cfIcon iconSet="3Symbols2" iconId="0"/>
              <x14:cfIcon iconSet="NoIcons" iconId="0"/>
              <x14:cfIcon iconSet="3Symbols2" iconId="2"/>
            </x14:iconSet>
          </x14:cfRule>
          <xm:sqref>E22</xm:sqref>
        </x14:conditionalFormatting>
        <x14:conditionalFormatting xmlns:xm="http://schemas.microsoft.com/office/excel/2006/main">
          <x14:cfRule type="iconSet" priority="13" id="{8B95A832-0B6E-4884-ABB6-EAB4B1522913}">
            <x14:iconSet showValue="0" custom="1">
              <x14:cfvo type="percent">
                <xm:f>0</xm:f>
              </x14:cfvo>
              <x14:cfvo type="num">
                <xm:f>0.2</xm:f>
              </x14:cfvo>
              <x14:cfvo type="num">
                <xm:f>1</xm:f>
              </x14:cfvo>
              <x14:cfIcon iconSet="3Symbols2" iconId="0"/>
              <x14:cfIcon iconSet="NoIcons" iconId="0"/>
              <x14:cfIcon iconSet="3Symbols2" iconId="2"/>
            </x14:iconSet>
          </x14:cfRule>
          <xm:sqref>E20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59"/>
  <sheetViews>
    <sheetView topLeftCell="A2" zoomScale="85" zoomScaleNormal="85" workbookViewId="0">
      <selection activeCell="C7" sqref="C7:D7"/>
    </sheetView>
  </sheetViews>
  <sheetFormatPr defaultColWidth="9.140625" defaultRowHeight="15" x14ac:dyDescent="0.25"/>
  <cols>
    <col min="1" max="1" width="27.7109375" style="84" customWidth="1"/>
    <col min="2" max="2" width="68.28515625" style="84" customWidth="1"/>
    <col min="3" max="3" width="40" style="84" customWidth="1"/>
    <col min="4" max="4" width="20.7109375" style="84" customWidth="1"/>
    <col min="5" max="5" width="12.7109375" style="84" customWidth="1"/>
    <col min="6" max="7" width="10.7109375" style="84" customWidth="1"/>
    <col min="8" max="13" width="10.7109375" style="60" customWidth="1"/>
    <col min="14" max="14" width="5.7109375" style="60" customWidth="1"/>
    <col min="15" max="17" width="12.7109375" style="60" customWidth="1"/>
    <col min="18" max="18" width="14.7109375" style="60" bestFit="1" customWidth="1"/>
    <col min="19" max="19" width="48.7109375" style="60" bestFit="1" customWidth="1"/>
    <col min="20" max="30" width="12.7109375" style="60" customWidth="1"/>
    <col min="31" max="35" width="12.7109375" style="84" customWidth="1"/>
    <col min="36" max="16384" width="9.140625" style="84"/>
  </cols>
  <sheetData>
    <row r="1" spans="1:32" ht="21" x14ac:dyDescent="0.35">
      <c r="B1" s="156" t="s">
        <v>531</v>
      </c>
      <c r="C1" s="156"/>
      <c r="D1" s="156"/>
      <c r="E1" s="29"/>
      <c r="F1" s="29"/>
      <c r="G1" s="29"/>
      <c r="H1" s="64"/>
      <c r="I1" s="64"/>
      <c r="J1" s="64"/>
      <c r="K1" s="64"/>
      <c r="L1" s="64"/>
      <c r="M1" s="64"/>
      <c r="N1" s="64"/>
      <c r="O1" s="64"/>
      <c r="P1" s="64"/>
    </row>
    <row r="2" spans="1:32" ht="21" x14ac:dyDescent="0.35">
      <c r="B2" s="30"/>
      <c r="C2" s="30"/>
      <c r="D2" s="30"/>
      <c r="E2" s="29"/>
      <c r="F2" s="29"/>
      <c r="G2" s="29"/>
      <c r="H2" s="64"/>
      <c r="I2" s="64"/>
      <c r="J2" s="64"/>
      <c r="K2" s="64"/>
      <c r="L2" s="64"/>
      <c r="M2" s="64"/>
      <c r="N2" s="64"/>
      <c r="O2" s="64"/>
      <c r="P2" s="64"/>
    </row>
    <row r="3" spans="1:32" ht="21" x14ac:dyDescent="0.35">
      <c r="A3" s="83"/>
      <c r="B3" s="151" t="s">
        <v>528</v>
      </c>
      <c r="C3" s="151"/>
      <c r="D3" s="151"/>
      <c r="I3" s="65"/>
      <c r="J3" s="65"/>
      <c r="K3" s="65"/>
      <c r="L3" s="65"/>
      <c r="M3" s="65"/>
      <c r="N3" s="65"/>
      <c r="O3" s="65"/>
      <c r="P3" s="65"/>
    </row>
    <row r="4" spans="1:32" ht="21" x14ac:dyDescent="0.35">
      <c r="A4" s="83"/>
      <c r="B4" s="152" t="s">
        <v>532</v>
      </c>
      <c r="C4" s="153"/>
      <c r="D4" s="153"/>
      <c r="I4" s="65"/>
      <c r="J4" s="65"/>
      <c r="K4" s="65"/>
      <c r="L4" s="65"/>
      <c r="M4" s="65"/>
      <c r="N4" s="65"/>
      <c r="O4" s="65"/>
      <c r="P4" s="65"/>
    </row>
    <row r="5" spans="1:32" ht="90" customHeight="1" x14ac:dyDescent="0.35">
      <c r="A5" s="83"/>
      <c r="B5" s="153"/>
      <c r="C5" s="153"/>
      <c r="D5" s="153"/>
      <c r="I5" s="65"/>
      <c r="J5" s="65"/>
      <c r="K5" s="65"/>
      <c r="L5" s="65"/>
      <c r="M5" s="65"/>
      <c r="N5" s="65"/>
      <c r="O5" s="65"/>
      <c r="P5" s="65"/>
    </row>
    <row r="6" spans="1:32" ht="21" x14ac:dyDescent="0.35">
      <c r="A6" s="83"/>
      <c r="G6" s="32"/>
      <c r="I6" s="65"/>
      <c r="J6" s="65"/>
      <c r="K6" s="65"/>
      <c r="L6" s="65"/>
      <c r="M6" s="65"/>
      <c r="N6" s="65"/>
      <c r="O6" s="65"/>
      <c r="P6" s="65"/>
    </row>
    <row r="7" spans="1:32" ht="44.25" customHeight="1" x14ac:dyDescent="0.35">
      <c r="A7" s="83"/>
      <c r="B7" s="33" t="s">
        <v>505</v>
      </c>
      <c r="C7" s="160"/>
      <c r="D7" s="160"/>
      <c r="E7" s="83"/>
      <c r="F7" s="165"/>
      <c r="G7" s="165"/>
      <c r="H7" s="165"/>
      <c r="I7" s="165"/>
      <c r="J7" s="165"/>
      <c r="K7" s="165"/>
      <c r="L7" s="165"/>
      <c r="M7" s="65"/>
      <c r="N7" s="65"/>
      <c r="O7" s="65"/>
      <c r="P7" s="65"/>
    </row>
    <row r="8" spans="1:32" ht="15.75" thickBot="1" x14ac:dyDescent="0.3"/>
    <row r="9" spans="1:32" ht="42.75" customHeight="1" x14ac:dyDescent="0.25">
      <c r="B9" s="167" t="str">
        <f>IF(C7="Nej","Hvis dit projekt ikke er omfattet af portalberegneren, kan du gå direkte til fane 4, 'Beregning af tilskud', og indtaste oplysninger om dit projekt","")</f>
        <v/>
      </c>
      <c r="C9" s="167"/>
      <c r="D9" s="167"/>
      <c r="Q9" s="76"/>
      <c r="R9" s="66"/>
      <c r="S9" s="95" t="s">
        <v>409</v>
      </c>
      <c r="T9" s="95" t="s">
        <v>395</v>
      </c>
      <c r="U9" s="95" t="s">
        <v>396</v>
      </c>
      <c r="V9" s="96" t="s">
        <v>510</v>
      </c>
      <c r="W9" s="95" t="s">
        <v>504</v>
      </c>
      <c r="X9" s="67"/>
    </row>
    <row r="10" spans="1:32" x14ac:dyDescent="0.25">
      <c r="B10" s="166"/>
      <c r="C10" s="166"/>
      <c r="D10" s="166"/>
      <c r="Q10" s="94"/>
      <c r="R10" s="69"/>
      <c r="S10" s="98" t="s">
        <v>525</v>
      </c>
      <c r="T10" s="99">
        <v>0.8</v>
      </c>
      <c r="U10" s="98" t="s">
        <v>16</v>
      </c>
      <c r="V10" s="98">
        <v>12.78</v>
      </c>
      <c r="W10" s="98" t="s">
        <v>515</v>
      </c>
      <c r="X10" s="100"/>
      <c r="Y10" s="101"/>
      <c r="Z10" s="101"/>
    </row>
    <row r="11" spans="1:32" x14ac:dyDescent="0.25">
      <c r="B11" s="161" t="s">
        <v>403</v>
      </c>
      <c r="C11" s="161"/>
      <c r="D11" s="161"/>
      <c r="F11" s="172"/>
      <c r="G11" s="172"/>
      <c r="H11" s="172"/>
      <c r="I11" s="172"/>
      <c r="J11" s="172"/>
      <c r="K11" s="172"/>
      <c r="L11" s="172"/>
      <c r="M11" s="172"/>
      <c r="Q11" s="68"/>
      <c r="R11" s="69"/>
      <c r="S11" s="98" t="s">
        <v>526</v>
      </c>
      <c r="T11" s="99">
        <v>0.9</v>
      </c>
      <c r="U11" s="98" t="s">
        <v>16</v>
      </c>
      <c r="V11" s="98">
        <v>12.78</v>
      </c>
      <c r="W11" s="98" t="s">
        <v>515</v>
      </c>
      <c r="X11" s="100"/>
      <c r="Y11" s="101"/>
      <c r="Z11" s="102"/>
      <c r="AA11" s="73"/>
      <c r="AB11" s="73"/>
      <c r="AC11" s="73"/>
      <c r="AD11" s="73"/>
      <c r="AE11" s="85"/>
      <c r="AF11" s="11"/>
    </row>
    <row r="12" spans="1:32" x14ac:dyDescent="0.25">
      <c r="B12" s="34" t="s">
        <v>440</v>
      </c>
      <c r="C12" s="162"/>
      <c r="D12" s="162"/>
      <c r="E12" s="84">
        <f>IF(OR(C7="Nej",C7=""),0.3,IF(OR($C$12="",ISNUMBER($C$12)=FALSE),0,1))</f>
        <v>0.3</v>
      </c>
      <c r="F12" s="172"/>
      <c r="G12" s="172"/>
      <c r="H12" s="172"/>
      <c r="I12" s="172"/>
      <c r="J12" s="172"/>
      <c r="K12" s="172"/>
      <c r="L12" s="172"/>
      <c r="M12" s="172"/>
      <c r="Q12" s="68"/>
      <c r="R12" s="69"/>
      <c r="S12" s="91" t="s">
        <v>500</v>
      </c>
      <c r="T12" s="103">
        <v>0.8</v>
      </c>
      <c r="U12" s="104" t="s">
        <v>10</v>
      </c>
      <c r="V12" s="104">
        <v>11</v>
      </c>
      <c r="W12" s="104" t="s">
        <v>449</v>
      </c>
      <c r="X12" s="100"/>
      <c r="Y12" s="101" t="s">
        <v>10</v>
      </c>
      <c r="Z12" s="101" t="str">
        <f>IF($C$17&gt;999.999,S13,S12)</f>
        <v>Gaskedel under 1000 kW</v>
      </c>
      <c r="AC12" s="73"/>
      <c r="AD12" s="73"/>
      <c r="AE12" s="85"/>
    </row>
    <row r="13" spans="1:32" x14ac:dyDescent="0.25">
      <c r="F13" s="172"/>
      <c r="G13" s="172"/>
      <c r="H13" s="172"/>
      <c r="I13" s="172"/>
      <c r="J13" s="172"/>
      <c r="K13" s="172"/>
      <c r="L13" s="172"/>
      <c r="M13" s="172"/>
      <c r="Q13" s="68"/>
      <c r="R13" s="69"/>
      <c r="S13" s="91" t="s">
        <v>501</v>
      </c>
      <c r="T13" s="103">
        <v>0.9</v>
      </c>
      <c r="U13" s="104" t="s">
        <v>10</v>
      </c>
      <c r="V13" s="104">
        <v>11</v>
      </c>
      <c r="W13" s="104" t="s">
        <v>449</v>
      </c>
      <c r="X13" s="100"/>
      <c r="Y13" s="101" t="s">
        <v>492</v>
      </c>
      <c r="Z13" s="101" t="s">
        <v>502</v>
      </c>
      <c r="AC13" s="73"/>
      <c r="AD13" s="73"/>
      <c r="AE13" s="85"/>
    </row>
    <row r="14" spans="1:32" x14ac:dyDescent="0.25">
      <c r="F14" s="172"/>
      <c r="G14" s="172"/>
      <c r="H14" s="172"/>
      <c r="I14" s="172"/>
      <c r="J14" s="172"/>
      <c r="K14" s="172"/>
      <c r="L14" s="172"/>
      <c r="M14" s="172"/>
      <c r="Q14" s="68"/>
      <c r="R14" s="69"/>
      <c r="S14" s="91" t="s">
        <v>502</v>
      </c>
      <c r="T14" s="103">
        <v>0.8</v>
      </c>
      <c r="U14" s="104" t="s">
        <v>14</v>
      </c>
      <c r="V14" s="104">
        <v>9.8699999999999992</v>
      </c>
      <c r="W14" s="104" t="s">
        <v>450</v>
      </c>
      <c r="X14" s="100"/>
      <c r="Y14" s="101" t="s">
        <v>493</v>
      </c>
      <c r="Z14" s="101" t="str">
        <f>IF($C$17&gt;999.999,S16,S15)</f>
        <v>Træpillekedel under 1000 kW</v>
      </c>
      <c r="AC14" s="73"/>
      <c r="AD14" s="73"/>
      <c r="AE14" s="85"/>
    </row>
    <row r="15" spans="1:32" x14ac:dyDescent="0.25">
      <c r="A15" s="85"/>
      <c r="B15" s="87"/>
      <c r="C15" s="87"/>
      <c r="D15" s="87"/>
      <c r="F15" s="172"/>
      <c r="G15" s="172"/>
      <c r="H15" s="172"/>
      <c r="I15" s="172"/>
      <c r="J15" s="172"/>
      <c r="K15" s="172"/>
      <c r="L15" s="172"/>
      <c r="M15" s="172"/>
      <c r="Q15" s="68"/>
      <c r="R15" s="69"/>
      <c r="S15" s="91" t="s">
        <v>508</v>
      </c>
      <c r="T15" s="103">
        <v>0.8</v>
      </c>
      <c r="U15" s="104" t="s">
        <v>483</v>
      </c>
      <c r="V15" s="104">
        <v>4.67</v>
      </c>
      <c r="W15" s="104" t="s">
        <v>515</v>
      </c>
      <c r="X15" s="100"/>
      <c r="Y15" s="101" t="s">
        <v>520</v>
      </c>
      <c r="Z15" s="101" t="str">
        <f>IF($C$17&gt;999.999,S18,S17)</f>
        <v>Fliskedel under 1000 kW</v>
      </c>
      <c r="AC15" s="73"/>
      <c r="AD15" s="73"/>
      <c r="AE15" s="85"/>
    </row>
    <row r="16" spans="1:32" x14ac:dyDescent="0.25">
      <c r="A16" s="85"/>
      <c r="B16" s="90" t="s">
        <v>521</v>
      </c>
      <c r="C16" s="163"/>
      <c r="D16" s="163"/>
      <c r="E16" s="84">
        <f>IF(OR(C7="Nej",C7=""),0.3,IF(C16="",0,1))</f>
        <v>0.3</v>
      </c>
      <c r="F16" s="172"/>
      <c r="G16" s="172"/>
      <c r="H16" s="172"/>
      <c r="I16" s="172"/>
      <c r="J16" s="172"/>
      <c r="K16" s="172"/>
      <c r="L16" s="172"/>
      <c r="M16" s="172"/>
      <c r="Q16" s="68"/>
      <c r="R16" s="69"/>
      <c r="S16" s="91" t="s">
        <v>509</v>
      </c>
      <c r="T16" s="103">
        <v>0.9</v>
      </c>
      <c r="U16" s="104" t="s">
        <v>483</v>
      </c>
      <c r="V16" s="104">
        <v>4.67</v>
      </c>
      <c r="W16" s="104" t="s">
        <v>515</v>
      </c>
      <c r="X16" s="100"/>
      <c r="Y16" s="98" t="s">
        <v>16</v>
      </c>
      <c r="Z16" s="98" t="str">
        <f>IF($C$17&gt;999.999,S11,S10)</f>
        <v>LPG under 1000 kW</v>
      </c>
      <c r="AC16" s="73"/>
      <c r="AD16" s="73"/>
      <c r="AE16" s="85"/>
    </row>
    <row r="17" spans="1:31" s="87" customFormat="1" x14ac:dyDescent="0.25">
      <c r="A17" s="88"/>
      <c r="B17" s="90" t="s">
        <v>512</v>
      </c>
      <c r="C17" s="89"/>
      <c r="D17" s="89" t="s">
        <v>513</v>
      </c>
      <c r="E17" s="36" t="str">
        <f>IF(C7="Ja",IF(C17="",0,1),"")</f>
        <v/>
      </c>
      <c r="F17" s="172"/>
      <c r="G17" s="172"/>
      <c r="H17" s="172"/>
      <c r="I17" s="172"/>
      <c r="J17" s="172"/>
      <c r="K17" s="172"/>
      <c r="L17" s="172"/>
      <c r="M17" s="172"/>
      <c r="N17" s="60"/>
      <c r="O17" s="60"/>
      <c r="P17" s="60"/>
      <c r="Q17" s="68"/>
      <c r="R17" s="69"/>
      <c r="S17" s="91" t="s">
        <v>507</v>
      </c>
      <c r="T17" s="103">
        <v>0.8</v>
      </c>
      <c r="U17" s="104" t="s">
        <v>446</v>
      </c>
      <c r="V17" s="104">
        <v>3.83</v>
      </c>
      <c r="W17" s="104" t="s">
        <v>515</v>
      </c>
      <c r="X17" s="100"/>
      <c r="Y17" s="105"/>
      <c r="Z17" s="101"/>
      <c r="AA17" s="60"/>
      <c r="AB17" s="60"/>
      <c r="AC17" s="73"/>
      <c r="AD17" s="73"/>
      <c r="AE17" s="88"/>
    </row>
    <row r="18" spans="1:31" x14ac:dyDescent="0.25">
      <c r="B18" s="35" t="s">
        <v>447</v>
      </c>
      <c r="C18" s="86"/>
      <c r="D18" s="12" t="str">
        <f>IF(C16="","",VLOOKUP(Y18,S10:W21,5,FALSE))</f>
        <v/>
      </c>
      <c r="E18" s="36" t="str">
        <f>IF(C7="Ja",IF(C18="",0,1),"")</f>
        <v/>
      </c>
      <c r="F18" s="172"/>
      <c r="G18" s="172"/>
      <c r="H18" s="172"/>
      <c r="I18" s="172"/>
      <c r="J18" s="172"/>
      <c r="K18" s="172"/>
      <c r="L18" s="172"/>
      <c r="M18" s="172"/>
      <c r="Q18" s="68"/>
      <c r="R18" s="69"/>
      <c r="S18" s="91" t="s">
        <v>506</v>
      </c>
      <c r="T18" s="103">
        <v>0.9</v>
      </c>
      <c r="U18" s="104" t="s">
        <v>446</v>
      </c>
      <c r="V18" s="104">
        <v>3.83</v>
      </c>
      <c r="W18" s="104" t="s">
        <v>515</v>
      </c>
      <c r="X18" s="100"/>
      <c r="Y18" s="124" t="e">
        <f>VLOOKUP(C16,Y12:Z16,2,FALSE)</f>
        <v>#N/A</v>
      </c>
      <c r="Z18" s="101"/>
      <c r="AC18" s="73"/>
      <c r="AD18" s="73"/>
      <c r="AE18" s="85"/>
    </row>
    <row r="19" spans="1:31" s="87" customFormat="1" x14ac:dyDescent="0.25">
      <c r="B19" s="35" t="s">
        <v>540</v>
      </c>
      <c r="C19" s="170"/>
      <c r="D19" s="171"/>
      <c r="E19" s="36" t="str">
        <f>IF(C7="Ja",IF(C19="",0,1),"")</f>
        <v/>
      </c>
      <c r="F19" s="172"/>
      <c r="G19" s="172"/>
      <c r="H19" s="172"/>
      <c r="I19" s="172"/>
      <c r="J19" s="172"/>
      <c r="K19" s="172"/>
      <c r="L19" s="172"/>
      <c r="M19" s="172"/>
      <c r="N19" s="60"/>
      <c r="O19" s="60"/>
      <c r="P19" s="60"/>
      <c r="Q19" s="68"/>
      <c r="R19" s="69"/>
      <c r="S19" s="97"/>
      <c r="T19" s="97"/>
      <c r="U19" s="97"/>
      <c r="V19" s="97"/>
      <c r="W19" s="97"/>
      <c r="X19" s="72"/>
      <c r="Y19" s="60"/>
      <c r="Z19" s="60"/>
      <c r="AA19" s="60"/>
      <c r="AB19" s="60"/>
      <c r="AC19" s="73"/>
      <c r="AD19" s="73"/>
      <c r="AE19" s="88"/>
    </row>
    <row r="20" spans="1:31" ht="37.5" customHeight="1" x14ac:dyDescent="0.25">
      <c r="B20" s="37" t="s">
        <v>448</v>
      </c>
      <c r="C20" s="163"/>
      <c r="D20" s="163"/>
      <c r="E20" s="84">
        <f>IF(OR(C7="Nej",C7=""),0.3,IF(C20="",0,1))</f>
        <v>0.3</v>
      </c>
      <c r="F20" s="172"/>
      <c r="G20" s="172"/>
      <c r="H20" s="172"/>
      <c r="I20" s="172"/>
      <c r="J20" s="172"/>
      <c r="K20" s="172"/>
      <c r="L20" s="172"/>
      <c r="M20" s="172"/>
      <c r="Q20" s="68"/>
      <c r="R20" s="69"/>
      <c r="S20" s="91" t="s">
        <v>518</v>
      </c>
      <c r="T20" s="69" t="e">
        <f>C17*8760/T21</f>
        <v>#N/A</v>
      </c>
      <c r="U20" s="69" t="str">
        <f>D18</f>
        <v/>
      </c>
      <c r="V20" s="69"/>
      <c r="W20" s="69"/>
      <c r="X20" s="72"/>
      <c r="AC20" s="73"/>
      <c r="AD20" s="73"/>
      <c r="AE20" s="85"/>
    </row>
    <row r="21" spans="1:31" ht="32.25" customHeight="1" x14ac:dyDescent="0.25">
      <c r="B21" s="38" t="s">
        <v>484</v>
      </c>
      <c r="C21" s="164">
        <v>100</v>
      </c>
      <c r="D21" s="164"/>
      <c r="E21" s="84">
        <f>IF(OR(C7="Nej",C7="",C20=""),0.3,IF(AND($C$20="Ja",ISNUMBER($C$21)=FALSE),0,IF(AND(C20="Ja",C21=""),0,IF(C20="Nej",0.5,1))))</f>
        <v>0.3</v>
      </c>
      <c r="F21" s="172"/>
      <c r="G21" s="172"/>
      <c r="H21" s="172"/>
      <c r="I21" s="172"/>
      <c r="J21" s="172"/>
      <c r="K21" s="172"/>
      <c r="L21" s="172"/>
      <c r="M21" s="172"/>
      <c r="Q21" s="68"/>
      <c r="R21" s="69"/>
      <c r="S21" s="69" t="s">
        <v>519</v>
      </c>
      <c r="T21" s="74" t="e">
        <f>VLOOKUP(C26,U10:V18,2,)</f>
        <v>#N/A</v>
      </c>
      <c r="U21" s="74" t="str">
        <f>"kWh"&amp;"/"&amp;U20</f>
        <v>kWh/</v>
      </c>
      <c r="V21" s="74"/>
      <c r="W21" s="69"/>
      <c r="X21" s="72"/>
    </row>
    <row r="22" spans="1:31" ht="21" customHeight="1" thickBot="1" x14ac:dyDescent="0.3">
      <c r="F22" s="172"/>
      <c r="G22" s="172"/>
      <c r="H22" s="172"/>
      <c r="I22" s="172"/>
      <c r="J22" s="172"/>
      <c r="K22" s="172"/>
      <c r="L22" s="172"/>
      <c r="M22" s="172"/>
      <c r="Q22" s="68"/>
      <c r="R22" s="69"/>
      <c r="S22" s="69"/>
      <c r="T22" s="69"/>
      <c r="U22" s="69"/>
      <c r="V22" s="69"/>
      <c r="W22" s="69"/>
      <c r="X22" s="72"/>
    </row>
    <row r="23" spans="1:31" x14ac:dyDescent="0.25">
      <c r="B23" s="35" t="s">
        <v>441</v>
      </c>
      <c r="C23" s="170"/>
      <c r="D23" s="171"/>
      <c r="E23" s="84">
        <f>IF(OR(C7="Nej",C7=""),0.3,IF(C23="",0,1))</f>
        <v>0.3</v>
      </c>
      <c r="F23" s="172"/>
      <c r="G23" s="172"/>
      <c r="H23" s="172"/>
      <c r="I23" s="172"/>
      <c r="J23" s="172"/>
      <c r="K23" s="172"/>
      <c r="L23" s="172"/>
      <c r="M23" s="172"/>
      <c r="Q23" s="68"/>
      <c r="R23" s="76"/>
      <c r="S23" s="66" t="s">
        <v>442</v>
      </c>
      <c r="T23" s="67"/>
      <c r="U23" s="69"/>
      <c r="V23" s="69"/>
      <c r="W23" s="69"/>
      <c r="X23" s="72"/>
    </row>
    <row r="24" spans="1:31" x14ac:dyDescent="0.25">
      <c r="B24" s="90" t="s">
        <v>514</v>
      </c>
      <c r="C24" s="89"/>
      <c r="D24" s="89" t="s">
        <v>513</v>
      </c>
      <c r="E24" s="60" t="str">
        <f>IF(OR(D24="",C23="",C23=S33),"",IF(AND(S41&lt;&gt;V33,C24&gt;0.001),1,0))</f>
        <v/>
      </c>
      <c r="F24" s="172"/>
      <c r="G24" s="172"/>
      <c r="H24" s="172"/>
      <c r="I24" s="172"/>
      <c r="J24" s="172"/>
      <c r="K24" s="172"/>
      <c r="L24" s="172"/>
      <c r="M24" s="172"/>
      <c r="Q24" s="68"/>
      <c r="R24" s="68"/>
      <c r="S24" s="69" t="s">
        <v>21</v>
      </c>
      <c r="T24" s="72"/>
      <c r="U24" s="69"/>
      <c r="V24" s="69"/>
      <c r="W24" s="69"/>
      <c r="X24" s="72"/>
    </row>
    <row r="25" spans="1:31" ht="24.75" customHeight="1" x14ac:dyDescent="0.25">
      <c r="F25" s="172"/>
      <c r="G25" s="172"/>
      <c r="H25" s="172"/>
      <c r="I25" s="172"/>
      <c r="J25" s="172"/>
      <c r="K25" s="172"/>
      <c r="L25" s="172"/>
      <c r="M25" s="172"/>
      <c r="Q25" s="68"/>
      <c r="R25" s="68"/>
      <c r="S25" s="69" t="s">
        <v>22</v>
      </c>
      <c r="T25" s="72"/>
      <c r="U25" s="69"/>
      <c r="V25" s="69"/>
      <c r="W25" s="69"/>
      <c r="X25" s="72"/>
      <c r="Z25" s="77"/>
    </row>
    <row r="26" spans="1:31" x14ac:dyDescent="0.25">
      <c r="B26" s="13" t="s">
        <v>406</v>
      </c>
      <c r="C26" s="159" t="str">
        <f>IF(C16="","",VLOOKUP(Y18,S10:V21,3,FALSE))</f>
        <v/>
      </c>
      <c r="D26" s="159"/>
      <c r="E26" s="39"/>
      <c r="F26" s="172"/>
      <c r="G26" s="172"/>
      <c r="H26" s="172"/>
      <c r="I26" s="172"/>
      <c r="J26" s="172"/>
      <c r="K26" s="172"/>
      <c r="L26" s="172"/>
      <c r="M26" s="172"/>
      <c r="Q26" s="68"/>
      <c r="R26" s="68"/>
      <c r="S26" s="69"/>
      <c r="T26" s="72"/>
      <c r="U26" s="69"/>
      <c r="V26" s="69"/>
      <c r="W26" s="69"/>
      <c r="X26" s="72"/>
    </row>
    <row r="27" spans="1:31" x14ac:dyDescent="0.25">
      <c r="B27" s="13" t="s">
        <v>405</v>
      </c>
      <c r="C27" s="159" t="str">
        <f>IF(C23="","",VLOOKUP(C23,S32:U38,3,FALSE))</f>
        <v/>
      </c>
      <c r="D27" s="159"/>
      <c r="F27" s="172"/>
      <c r="G27" s="172"/>
      <c r="H27" s="172"/>
      <c r="I27" s="172"/>
      <c r="J27" s="172"/>
      <c r="K27" s="172"/>
      <c r="L27" s="172"/>
      <c r="M27" s="172"/>
      <c r="Q27" s="68"/>
      <c r="R27" s="68"/>
      <c r="S27" s="69">
        <f>IF(C20="Nej",0,C21)</f>
        <v>100</v>
      </c>
      <c r="T27" s="72"/>
      <c r="U27" s="69"/>
      <c r="V27" s="69"/>
      <c r="W27" s="69"/>
      <c r="X27" s="72"/>
      <c r="Z27" s="77"/>
    </row>
    <row r="28" spans="1:31" x14ac:dyDescent="0.25">
      <c r="B28" s="13" t="s">
        <v>485</v>
      </c>
      <c r="C28" s="158" t="str">
        <f>IF(OR($C$12="",$C$16="",$C$18="",$C$20="",$C$23=""),"",IF(AND(C20="Ja",C21=""),"",IF(AND(NOT(C23=S33),C24=""),"",(C18*VLOOKUP($Y$18,$S$10:$V$21,4,FALSE)/1000)-$S$29)))</f>
        <v/>
      </c>
      <c r="D28" s="158"/>
      <c r="F28" s="172"/>
      <c r="G28" s="172"/>
      <c r="H28" s="172"/>
      <c r="I28" s="172"/>
      <c r="J28" s="172"/>
      <c r="K28" s="172"/>
      <c r="L28" s="172"/>
      <c r="M28" s="172"/>
      <c r="Q28" s="68"/>
      <c r="R28" s="68" t="s">
        <v>443</v>
      </c>
      <c r="S28" s="69">
        <v>103</v>
      </c>
      <c r="T28" s="72" t="s">
        <v>444</v>
      </c>
      <c r="U28" s="69"/>
      <c r="V28" s="69"/>
      <c r="W28" s="69"/>
      <c r="X28" s="72"/>
    </row>
    <row r="29" spans="1:31" ht="15.75" thickBot="1" x14ac:dyDescent="0.3">
      <c r="B29" s="13" t="s">
        <v>486</v>
      </c>
      <c r="C29" s="158" t="str">
        <f>IF(OR($C$12="",$C$16="",$C$18="",$C$20="",$C$23="",C17="",$C$16="",$C$23="",$C$28=""),"",$C$28*VLOOKUP($Y$18,$S$10:$V$21,2,FALSE)/VLOOKUP($C$23,$S$32:$U$38,2,FALSE))</f>
        <v/>
      </c>
      <c r="D29" s="158"/>
      <c r="F29" s="172"/>
      <c r="G29" s="172"/>
      <c r="H29" s="172"/>
      <c r="I29" s="172"/>
      <c r="J29" s="172"/>
      <c r="K29" s="172"/>
      <c r="L29" s="172"/>
      <c r="M29" s="172"/>
      <c r="Q29" s="68"/>
      <c r="R29" s="78" t="s">
        <v>445</v>
      </c>
      <c r="S29" s="79">
        <f>S28*S27/1000</f>
        <v>10.3</v>
      </c>
      <c r="T29" s="80"/>
      <c r="U29" s="69"/>
      <c r="V29" s="69"/>
      <c r="W29" s="69"/>
      <c r="X29" s="72"/>
    </row>
    <row r="30" spans="1:31" x14ac:dyDescent="0.25">
      <c r="B30" s="13" t="s">
        <v>487</v>
      </c>
      <c r="C30" s="158" t="str">
        <f>IF(AND(C20="Ja",C21=""),"",IF(OR($C$12="",$C$16="",$C$18="",$C$20="",$C$23="",ISTEXT($C$12)=TRUE),"",IF(OR($C$28="",$C$29=""),"",$C$28-$C$29)))</f>
        <v/>
      </c>
      <c r="D30" s="158"/>
      <c r="E30" s="40"/>
      <c r="F30" s="172"/>
      <c r="G30" s="172"/>
      <c r="H30" s="172"/>
      <c r="I30" s="172"/>
      <c r="J30" s="172"/>
      <c r="K30" s="172"/>
      <c r="L30" s="172"/>
      <c r="M30" s="172"/>
      <c r="Q30" s="68"/>
      <c r="R30" s="69"/>
      <c r="S30" s="69"/>
      <c r="T30" s="69"/>
      <c r="U30" s="69"/>
      <c r="V30" s="69"/>
      <c r="W30" s="69"/>
      <c r="X30" s="72"/>
    </row>
    <row r="31" spans="1:31" x14ac:dyDescent="0.25">
      <c r="F31" s="172"/>
      <c r="G31" s="172"/>
      <c r="H31" s="172"/>
      <c r="I31" s="172"/>
      <c r="J31" s="172"/>
      <c r="K31" s="172"/>
      <c r="L31" s="172"/>
      <c r="M31" s="172"/>
      <c r="Q31" s="68"/>
      <c r="R31" s="69"/>
      <c r="S31" s="70" t="s">
        <v>398</v>
      </c>
      <c r="T31" s="70" t="s">
        <v>399</v>
      </c>
      <c r="U31" s="71" t="s">
        <v>408</v>
      </c>
      <c r="V31" s="69"/>
      <c r="W31" s="69"/>
      <c r="X31" s="72"/>
    </row>
    <row r="32" spans="1:31" ht="14.25" customHeight="1" x14ac:dyDescent="0.25">
      <c r="B32" s="13" t="s">
        <v>465</v>
      </c>
      <c r="C32" s="157" t="str">
        <f>IF(OR($C$12="",$C$16="",$C$18="",$C$20="",$C$23="",C28=""),"",IF(S29=0,C12,$C$12*($C$28/($C$28+$S$29))))</f>
        <v/>
      </c>
      <c r="D32" s="157"/>
      <c r="F32" s="172"/>
      <c r="G32" s="172"/>
      <c r="H32" s="172"/>
      <c r="I32" s="172"/>
      <c r="J32" s="172"/>
      <c r="K32" s="172"/>
      <c r="L32" s="172"/>
      <c r="M32" s="172"/>
      <c r="Q32" s="68"/>
      <c r="R32" s="69"/>
      <c r="S32" s="69" t="s">
        <v>400</v>
      </c>
      <c r="T32" s="118">
        <v>3.5</v>
      </c>
      <c r="U32" s="119" t="s">
        <v>497</v>
      </c>
      <c r="V32" s="69" t="s">
        <v>516</v>
      </c>
      <c r="W32" s="69"/>
      <c r="X32" s="72"/>
    </row>
    <row r="33" spans="2:24" x14ac:dyDescent="0.25">
      <c r="C33" s="41"/>
      <c r="F33" s="172"/>
      <c r="G33" s="172"/>
      <c r="H33" s="172"/>
      <c r="I33" s="172"/>
      <c r="J33" s="172"/>
      <c r="K33" s="172"/>
      <c r="L33" s="172"/>
      <c r="M33" s="172"/>
      <c r="Q33" s="68"/>
      <c r="R33" s="69"/>
      <c r="S33" s="69" t="s">
        <v>11</v>
      </c>
      <c r="T33" s="118">
        <v>1</v>
      </c>
      <c r="U33" s="119" t="s">
        <v>11</v>
      </c>
      <c r="V33" s="69" t="s">
        <v>11</v>
      </c>
      <c r="W33" s="69"/>
      <c r="X33" s="72"/>
    </row>
    <row r="34" spans="2:24" ht="31.5" customHeight="1" x14ac:dyDescent="0.25">
      <c r="F34" s="172"/>
      <c r="G34" s="172"/>
      <c r="H34" s="172"/>
      <c r="I34" s="172"/>
      <c r="J34" s="172"/>
      <c r="K34" s="172"/>
      <c r="L34" s="172"/>
      <c r="M34" s="172"/>
      <c r="Q34" s="68"/>
      <c r="R34" s="69"/>
      <c r="S34" s="69" t="s">
        <v>413</v>
      </c>
      <c r="T34" s="118">
        <v>0.97</v>
      </c>
      <c r="U34" s="119" t="s">
        <v>446</v>
      </c>
      <c r="V34" s="69" t="s">
        <v>516</v>
      </c>
      <c r="W34" s="69"/>
      <c r="X34" s="72"/>
    </row>
    <row r="35" spans="2:24" x14ac:dyDescent="0.25">
      <c r="B35" s="154" t="str">
        <f>IF(C30="","Hvis du benytter portalberegneren for kedler eller kaloriferer skal du udfylde alle felter med et kryds ovenfor.",IF(C30&lt;&gt;"","Du har nu udfyldt alle felter til portalberegneren, og værdierne vil automatisk blive overført til fane 4, 'Beregning af tilskud', hvor du kan se det beregnede tilskud. ",""))</f>
        <v>Hvis du benytter portalberegneren for kedler eller kaloriferer skal du udfylde alle felter med et kryds ovenfor.</v>
      </c>
      <c r="C35" s="155"/>
      <c r="D35" s="155"/>
      <c r="F35" s="172"/>
      <c r="G35" s="172"/>
      <c r="H35" s="172"/>
      <c r="I35" s="172"/>
      <c r="J35" s="172"/>
      <c r="K35" s="172"/>
      <c r="L35" s="172"/>
      <c r="M35" s="172"/>
      <c r="Q35" s="68"/>
      <c r="R35" s="69"/>
      <c r="S35" s="69" t="s">
        <v>402</v>
      </c>
      <c r="T35" s="118">
        <v>0.96</v>
      </c>
      <c r="U35" s="119" t="s">
        <v>483</v>
      </c>
      <c r="V35" s="69" t="s">
        <v>516</v>
      </c>
      <c r="W35" s="69"/>
      <c r="X35" s="72"/>
    </row>
    <row r="36" spans="2:24" ht="42.75" customHeight="1" x14ac:dyDescent="0.25">
      <c r="B36" s="169" t="str">
        <f>IF(ISTEXT($C$12)=TRUE,"Der må ikke skrives tekst i feltet hvor du angiver din investering!",IF(AND(C20="Ja",ISTEXT($C$21)=TRUE),"Der må ikke skrives tekst i feltet hvor du angiver dit beboelsesareal!",""))</f>
        <v/>
      </c>
      <c r="C36" s="169"/>
      <c r="D36" s="169"/>
      <c r="F36" s="172"/>
      <c r="G36" s="172"/>
      <c r="H36" s="172"/>
      <c r="I36" s="172"/>
      <c r="J36" s="172"/>
      <c r="K36" s="172"/>
      <c r="L36" s="172"/>
      <c r="M36" s="172"/>
      <c r="Q36" s="68"/>
      <c r="R36" s="69"/>
      <c r="S36" s="69" t="s">
        <v>503</v>
      </c>
      <c r="T36" s="120">
        <v>0.88</v>
      </c>
      <c r="U36" s="119" t="s">
        <v>20</v>
      </c>
      <c r="V36" s="69" t="s">
        <v>516</v>
      </c>
      <c r="W36" s="69"/>
      <c r="X36" s="72"/>
    </row>
    <row r="37" spans="2:24" x14ac:dyDescent="0.25">
      <c r="Q37" s="68"/>
      <c r="R37" s="69"/>
      <c r="S37" s="69" t="s">
        <v>511</v>
      </c>
      <c r="T37" s="120">
        <v>1</v>
      </c>
      <c r="U37" s="119" t="s">
        <v>9</v>
      </c>
      <c r="V37" s="69" t="s">
        <v>516</v>
      </c>
      <c r="W37" s="69"/>
      <c r="X37" s="72"/>
    </row>
    <row r="38" spans="2:24" x14ac:dyDescent="0.25">
      <c r="Q38" s="68"/>
      <c r="R38" s="69"/>
      <c r="S38" s="69" t="s">
        <v>426</v>
      </c>
      <c r="T38" s="120">
        <v>1</v>
      </c>
      <c r="U38" s="119" t="s">
        <v>426</v>
      </c>
      <c r="V38" s="69" t="s">
        <v>11</v>
      </c>
      <c r="W38" s="69"/>
      <c r="X38" s="72"/>
    </row>
    <row r="39" spans="2:24" x14ac:dyDescent="0.25">
      <c r="B39" s="87"/>
      <c r="Q39" s="68"/>
      <c r="R39" s="69"/>
      <c r="S39" s="69"/>
      <c r="T39" s="69"/>
      <c r="U39" s="69"/>
      <c r="V39" s="69"/>
      <c r="W39" s="69"/>
      <c r="X39" s="72"/>
    </row>
    <row r="40" spans="2:24" x14ac:dyDescent="0.25">
      <c r="Q40" s="68"/>
      <c r="R40" s="69"/>
      <c r="S40" s="81" t="s">
        <v>517</v>
      </c>
      <c r="T40" s="82"/>
      <c r="U40" s="82"/>
      <c r="V40" s="82"/>
      <c r="W40" s="69"/>
      <c r="X40" s="72"/>
    </row>
    <row r="41" spans="2:24" x14ac:dyDescent="0.25">
      <c r="Q41" s="68"/>
      <c r="R41" s="69"/>
      <c r="S41" s="144" t="str">
        <f>IF(C23="","Varmekilde i eftersituationen er ikke udfyldt",VLOOKUP(C23,S32:V38,4,FALSE))</f>
        <v>Varmekilde i eftersituationen er ikke udfyldt</v>
      </c>
      <c r="T41" s="109"/>
      <c r="U41" s="109"/>
      <c r="V41" s="109"/>
      <c r="W41" s="69"/>
      <c r="X41" s="72"/>
    </row>
    <row r="42" spans="2:24" x14ac:dyDescent="0.25">
      <c r="Q42" s="68"/>
      <c r="R42" s="69"/>
      <c r="S42" s="69"/>
      <c r="T42" s="109"/>
      <c r="U42" s="109"/>
      <c r="V42" s="109"/>
      <c r="W42" s="69"/>
      <c r="X42" s="72"/>
    </row>
    <row r="43" spans="2:24" x14ac:dyDescent="0.25">
      <c r="Q43" s="68"/>
      <c r="R43" s="69"/>
      <c r="S43" s="69"/>
      <c r="T43" s="109"/>
      <c r="U43" s="109"/>
      <c r="V43" s="109"/>
      <c r="W43" s="69"/>
      <c r="X43" s="72"/>
    </row>
    <row r="44" spans="2:24" x14ac:dyDescent="0.25">
      <c r="Q44" s="68"/>
      <c r="R44" s="69"/>
      <c r="S44" s="69"/>
      <c r="T44" s="109"/>
      <c r="U44" s="109"/>
      <c r="V44" s="109"/>
      <c r="W44" s="69"/>
      <c r="X44" s="72"/>
    </row>
    <row r="45" spans="2:24" x14ac:dyDescent="0.25">
      <c r="Q45" s="68"/>
      <c r="R45" s="69"/>
      <c r="S45" s="69"/>
      <c r="T45" s="109"/>
      <c r="U45" s="109"/>
      <c r="V45" s="109"/>
      <c r="W45" s="69"/>
      <c r="X45" s="72"/>
    </row>
    <row r="46" spans="2:24" x14ac:dyDescent="0.25">
      <c r="Q46" s="68"/>
      <c r="R46" s="69"/>
      <c r="S46" s="69"/>
      <c r="T46" s="109"/>
      <c r="U46" s="109"/>
      <c r="V46" s="109"/>
      <c r="W46" s="69"/>
      <c r="X46" s="72"/>
    </row>
    <row r="47" spans="2:24" x14ac:dyDescent="0.25">
      <c r="Q47" s="68"/>
      <c r="R47" s="69"/>
      <c r="S47" s="81"/>
      <c r="T47" s="109"/>
      <c r="U47" s="109"/>
      <c r="V47" s="109"/>
      <c r="W47" s="69"/>
      <c r="X47" s="72"/>
    </row>
    <row r="48" spans="2:24" x14ac:dyDescent="0.25">
      <c r="Q48" s="68"/>
      <c r="R48" s="69" t="s">
        <v>537</v>
      </c>
      <c r="S48" s="69" t="s">
        <v>538</v>
      </c>
      <c r="T48" s="109"/>
      <c r="U48" s="109"/>
      <c r="V48" s="109"/>
      <c r="W48" s="69"/>
      <c r="X48" s="72"/>
    </row>
    <row r="49" spans="17:24" x14ac:dyDescent="0.25">
      <c r="Q49" s="68"/>
      <c r="R49" s="69"/>
      <c r="S49" s="69" t="s">
        <v>541</v>
      </c>
      <c r="T49" s="109"/>
      <c r="U49" s="109"/>
      <c r="V49" s="109"/>
      <c r="W49" s="69"/>
      <c r="X49" s="72"/>
    </row>
    <row r="50" spans="17:24" x14ac:dyDescent="0.25">
      <c r="Q50" s="68"/>
      <c r="R50" s="69"/>
      <c r="S50" s="69"/>
      <c r="T50" s="109"/>
      <c r="U50" s="109"/>
      <c r="V50" s="109"/>
      <c r="W50" s="69"/>
      <c r="X50" s="72"/>
    </row>
    <row r="51" spans="17:24" x14ac:dyDescent="0.25">
      <c r="Q51" s="68"/>
      <c r="R51" s="69"/>
      <c r="S51" s="69"/>
      <c r="T51" s="109"/>
      <c r="U51" s="109"/>
      <c r="V51" s="109"/>
      <c r="W51" s="69"/>
      <c r="X51" s="72"/>
    </row>
    <row r="52" spans="17:24" x14ac:dyDescent="0.25">
      <c r="Q52" s="68"/>
      <c r="R52" s="69"/>
      <c r="S52" s="69"/>
      <c r="T52" s="109"/>
      <c r="U52" s="109"/>
      <c r="V52" s="109"/>
      <c r="W52" s="69"/>
      <c r="X52" s="72"/>
    </row>
    <row r="53" spans="17:24" x14ac:dyDescent="0.25">
      <c r="Q53" s="68"/>
      <c r="R53" s="69"/>
      <c r="S53" s="69"/>
      <c r="T53" s="109"/>
      <c r="U53" s="109"/>
      <c r="V53" s="109"/>
      <c r="W53" s="69"/>
      <c r="X53" s="72"/>
    </row>
    <row r="54" spans="17:24" x14ac:dyDescent="0.25">
      <c r="Q54" s="68"/>
      <c r="R54" s="69"/>
      <c r="S54" s="69"/>
      <c r="T54" s="69"/>
      <c r="U54" s="69"/>
      <c r="V54" s="69"/>
      <c r="W54" s="69"/>
      <c r="X54" s="72"/>
    </row>
    <row r="55" spans="17:24" x14ac:dyDescent="0.25">
      <c r="Q55" s="68"/>
      <c r="R55" s="69"/>
      <c r="S55" s="69"/>
      <c r="T55" s="69"/>
      <c r="U55" s="69"/>
      <c r="V55" s="69"/>
      <c r="W55" s="69"/>
      <c r="X55" s="72"/>
    </row>
    <row r="56" spans="17:24" x14ac:dyDescent="0.25">
      <c r="Q56" s="68"/>
      <c r="R56" s="69" t="s">
        <v>449</v>
      </c>
      <c r="S56" s="69"/>
      <c r="T56" s="69"/>
      <c r="U56" s="69"/>
      <c r="V56" s="69"/>
      <c r="W56" s="69"/>
      <c r="X56" s="72"/>
    </row>
    <row r="57" spans="17:24" x14ac:dyDescent="0.25">
      <c r="Q57" s="68"/>
      <c r="R57" s="69" t="s">
        <v>450</v>
      </c>
      <c r="S57" s="69"/>
      <c r="T57" s="69"/>
      <c r="U57" s="69"/>
      <c r="V57" s="69"/>
      <c r="W57" s="69"/>
      <c r="X57" s="72"/>
    </row>
    <row r="58" spans="17:24" x14ac:dyDescent="0.25">
      <c r="Q58" s="68"/>
      <c r="R58" s="69" t="s">
        <v>451</v>
      </c>
      <c r="S58" s="69"/>
      <c r="T58" s="69"/>
      <c r="U58" s="69"/>
      <c r="V58" s="69"/>
      <c r="W58" s="69"/>
      <c r="X58" s="72"/>
    </row>
    <row r="59" spans="17:24" ht="15.75" thickBot="1" x14ac:dyDescent="0.3">
      <c r="Q59" s="78"/>
      <c r="R59" s="79"/>
      <c r="S59" s="79"/>
      <c r="T59" s="79"/>
      <c r="U59" s="79"/>
      <c r="V59" s="79"/>
      <c r="W59" s="79"/>
      <c r="X59" s="80"/>
    </row>
  </sheetData>
  <mergeCells count="23">
    <mergeCell ref="C32:D32"/>
    <mergeCell ref="B9:D9"/>
    <mergeCell ref="C19:D19"/>
    <mergeCell ref="B1:D1"/>
    <mergeCell ref="B3:D3"/>
    <mergeCell ref="B4:D5"/>
    <mergeCell ref="C7:D7"/>
    <mergeCell ref="B35:D35"/>
    <mergeCell ref="F7:L7"/>
    <mergeCell ref="B36:D36"/>
    <mergeCell ref="B10:D10"/>
    <mergeCell ref="B11:D11"/>
    <mergeCell ref="F11:M36"/>
    <mergeCell ref="C12:D12"/>
    <mergeCell ref="C16:D16"/>
    <mergeCell ref="C20:D20"/>
    <mergeCell ref="C21:D21"/>
    <mergeCell ref="C23:D23"/>
    <mergeCell ref="C26:D26"/>
    <mergeCell ref="C27:D27"/>
    <mergeCell ref="C28:D28"/>
    <mergeCell ref="C29:D29"/>
    <mergeCell ref="C30:D30"/>
  </mergeCells>
  <conditionalFormatting sqref="C21">
    <cfRule type="expression" dxfId="89" priority="10">
      <formula>$C$7="Nej"</formula>
    </cfRule>
    <cfRule type="expression" dxfId="88" priority="12">
      <formula>$C$20=""</formula>
    </cfRule>
    <cfRule type="expression" dxfId="87" priority="27">
      <formula>$C$20="Nej"</formula>
    </cfRule>
  </conditionalFormatting>
  <conditionalFormatting sqref="B21">
    <cfRule type="expression" dxfId="86" priority="26">
      <formula>$C$20="Nej"</formula>
    </cfRule>
  </conditionalFormatting>
  <conditionalFormatting sqref="B35:D35">
    <cfRule type="expression" dxfId="85" priority="15">
      <formula>$C$30&lt;&gt;""</formula>
    </cfRule>
    <cfRule type="expression" dxfId="84" priority="19">
      <formula>$C$30=""</formula>
    </cfRule>
  </conditionalFormatting>
  <conditionalFormatting sqref="B32:D32">
    <cfRule type="expression" dxfId="83" priority="16">
      <formula>$C$20="Nej"</formula>
    </cfRule>
    <cfRule type="expression" dxfId="82" priority="17">
      <formula>$C$20=""</formula>
    </cfRule>
  </conditionalFormatting>
  <conditionalFormatting sqref="C21:D21">
    <cfRule type="expression" dxfId="81" priority="11">
      <formula>$C$7=""</formula>
    </cfRule>
  </conditionalFormatting>
  <conditionalFormatting sqref="B9:D9">
    <cfRule type="expression" dxfId="80" priority="9">
      <formula>$C$7="Nej"</formula>
    </cfRule>
  </conditionalFormatting>
  <conditionalFormatting sqref="B36:D36">
    <cfRule type="expression" dxfId="79" priority="7">
      <formula>IF($C$20="Ja",ISTEXT($C$21)=TRUE)</formula>
    </cfRule>
    <cfRule type="expression" dxfId="78" priority="8">
      <formula>ISTEXT($C$12)=TRUE</formula>
    </cfRule>
  </conditionalFormatting>
  <conditionalFormatting sqref="B24:D24">
    <cfRule type="expression" dxfId="77" priority="5">
      <formula>$C$23=$S$38</formula>
    </cfRule>
    <cfRule type="expression" dxfId="76" priority="6">
      <formula>$C$23=$S$33</formula>
    </cfRule>
  </conditionalFormatting>
  <conditionalFormatting sqref="C24:D24">
    <cfRule type="expression" dxfId="75" priority="4">
      <formula>$C$23=""</formula>
    </cfRule>
  </conditionalFormatting>
  <conditionalFormatting sqref="E24">
    <cfRule type="iconSet" priority="3">
      <iconSet iconSet="3Symbols2" showValue="0">
        <cfvo type="percent" val="0"/>
        <cfvo type="num" val="0.2" gte="0"/>
        <cfvo type="num" val="1"/>
      </iconSet>
    </cfRule>
  </conditionalFormatting>
  <conditionalFormatting sqref="F11:M36 B11:E34">
    <cfRule type="expression" dxfId="74" priority="1">
      <formula>$C$7&lt;&gt;"Ja"</formula>
    </cfRule>
  </conditionalFormatting>
  <dataValidations count="15">
    <dataValidation type="whole" operator="lessThanOrEqual" allowBlank="1" showInputMessage="1" showErrorMessage="1" sqref="C18" xr:uid="{00000000-0002-0000-0300-000000000000}">
      <formula1>T20</formula1>
    </dataValidation>
    <dataValidation type="list" allowBlank="1" showInputMessage="1" showErrorMessage="1" sqref="C20" xr:uid="{00000000-0002-0000-0300-000001000000}">
      <formula1>$S$24:$S$25</formula1>
    </dataValidation>
    <dataValidation allowBlank="1" showInputMessage="1" showErrorMessage="1" promptTitle="Investeringsomkostninger " prompt="Her ser du de investeringsomkostninger som overføres til fanen &quot;Beregning af tilskud&quot;, såfremt noget af dit brændselsforbrug går til beboelse. " sqref="B32" xr:uid="{00000000-0002-0000-0300-000002000000}"/>
    <dataValidation allowBlank="1" showInputMessage="1" showErrorMessage="1" promptTitle="Energitype i efter-situationen" prompt="Energitype i efter-situationen vælges automatisk på baggrund at den valgte varmekilde i efter-situationen." sqref="B27" xr:uid="{00000000-0002-0000-0300-000003000000}"/>
    <dataValidation allowBlank="1" showInputMessage="1" showErrorMessage="1" promptTitle="Energitype i før-situationen" prompt="Energitype i før-situationen vælges automatisk på baggrund at den valgte varmekilde i før-situationen." sqref="B26" xr:uid="{00000000-0002-0000-0300-000004000000}"/>
    <dataValidation allowBlank="1" showInputMessage="1" showErrorMessage="1" promptTitle="Varmekilde i efter-situationen" prompt="Vælg den varmekilde du vil skifte til fra listen." sqref="B23" xr:uid="{00000000-0002-0000-0300-000005000000}"/>
    <dataValidation allowBlank="1" showInputMessage="1" showErrorMessage="1" promptTitle="Opvarmningsform" prompt="Vælg din nuværende opvarmningsform fra listen." sqref="B24 B16" xr:uid="{00000000-0002-0000-0300-000006000000}"/>
    <dataValidation allowBlank="1" showInputMessage="1" showErrorMessage="1" promptTitle="Beboelse" prompt="Der gives ikke tilskud til beboelse. Den andel af bygningen der vedrører beboelse vil derfor blive fratrukket. " sqref="B20" xr:uid="{00000000-0002-0000-0300-000007000000}"/>
    <dataValidation allowBlank="1" showInputMessage="1" showErrorMessage="1" promptTitle="Beboelsesareal" prompt="Her skal du angive det areal som går til beboelse. Beboelsesarealet fremgår af BBR." sqref="B21" xr:uid="{00000000-0002-0000-0300-000008000000}"/>
    <dataValidation type="list" allowBlank="1" showInputMessage="1" showErrorMessage="1" sqref="C7:D7" xr:uid="{00000000-0002-0000-0300-000009000000}">
      <formula1>"Ja,Nej"</formula1>
    </dataValidation>
    <dataValidation allowBlank="1" showInputMessage="1" showErrorMessage="1" promptTitle="Brændselsforbrug" prompt="Du skal vælge dit nuværende årlige brændelsforbrug. Hvis du har olie, angives det i liter, har du naturgasangives det i Nm3 og har du træpiller, angiver du forbruget i kg. Dette omregnes automatisk til et forbrug i MWh.  " sqref="B18" xr:uid="{00000000-0002-0000-0300-00000A000000}"/>
    <dataValidation allowBlank="1" showInputMessage="1" showErrorMessage="1" promptTitle="Anslået investering" prompt="Her skal du angive de anslåede investeringsomkostninger for tiltaget. Investeringen skal relatere direkte til det fremsendte budget. Du kan læse hvilke omkostninger der kan tælles med i støtteberettigede omkostninger i vejledning til ansøgning. " sqref="B12" xr:uid="{00000000-0002-0000-0300-00000B000000}"/>
    <dataValidation type="list" operator="greaterThan" allowBlank="1" showInputMessage="1" showErrorMessage="1" sqref="C19:D19" xr:uid="{00000000-0002-0000-0300-00000C000000}">
      <formula1>$S$48:$S$49</formula1>
    </dataValidation>
    <dataValidation type="list" allowBlank="1" showInputMessage="1" showErrorMessage="1" sqref="C23:D23" xr:uid="{00000000-0002-0000-0300-00000D000000}">
      <formula1>$S$32:$S$38</formula1>
    </dataValidation>
    <dataValidation type="list" allowBlank="1" showInputMessage="1" showErrorMessage="1" sqref="C16:D16" xr:uid="{00000000-0002-0000-0300-00000E000000}">
      <formula1>$Y$12:$Y$16</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iconSet" priority="25" id="{E4C7ADD0-946D-4A29-967C-669EDB86651F}">
            <x14:iconSet custom="1">
              <x14:cfvo type="percent">
                <xm:f>0</xm:f>
              </x14:cfvo>
              <x14:cfvo type="num">
                <xm:f>0.1</xm:f>
              </x14:cfvo>
              <x14:cfvo type="num">
                <xm:f>1</xm:f>
              </x14:cfvo>
              <x14:cfIcon iconSet="3Symbols2" iconId="0"/>
              <x14:cfIcon iconSet="NoIcons" iconId="0"/>
              <x14:cfIcon iconSet="3Symbols2" iconId="2"/>
            </x14:iconSet>
          </x14:cfRule>
          <xm:sqref>E17:E19</xm:sqref>
        </x14:conditionalFormatting>
        <x14:conditionalFormatting xmlns:xm="http://schemas.microsoft.com/office/excel/2006/main">
          <x14:cfRule type="iconSet" priority="24" id="{2349D93D-5829-4C4C-BAF3-D3C1702AE9E2}">
            <x14:iconSet iconSet="3Symbols2" custom="1">
              <x14:cfvo type="percent">
                <xm:f>0</xm:f>
              </x14:cfvo>
              <x14:cfvo type="num">
                <xm:f>0</xm:f>
              </x14:cfvo>
              <x14:cfvo type="num">
                <xm:f>1</xm:f>
              </x14:cfvo>
              <x14:cfIcon iconSet="3Symbols2" iconId="0"/>
              <x14:cfIcon iconSet="3Symbols2" iconId="0"/>
              <x14:cfIcon iconSet="3Symbols2" iconId="2"/>
            </x14:iconSet>
          </x14:cfRule>
          <xm:sqref>E30</xm:sqref>
        </x14:conditionalFormatting>
        <x14:conditionalFormatting xmlns:xm="http://schemas.microsoft.com/office/excel/2006/main">
          <x14:cfRule type="iconSet" priority="23" id="{B92810E0-3D45-4909-9523-9169DCF6C46D}">
            <x14:iconSet showValue="0" custom="1">
              <x14:cfvo type="percent">
                <xm:f>0</xm:f>
              </x14:cfvo>
              <x14:cfvo type="num">
                <xm:f>0.2</xm:f>
              </x14:cfvo>
              <x14:cfvo type="num">
                <xm:f>1</xm:f>
              </x14:cfvo>
              <x14:cfIcon iconSet="3Symbols2" iconId="0"/>
              <x14:cfIcon iconSet="NoIcons" iconId="0"/>
              <x14:cfIcon iconSet="3Symbols2" iconId="2"/>
            </x14:iconSet>
          </x14:cfRule>
          <xm:sqref>E12</xm:sqref>
        </x14:conditionalFormatting>
        <x14:conditionalFormatting xmlns:xm="http://schemas.microsoft.com/office/excel/2006/main">
          <x14:cfRule type="iconSet" priority="22" id="{B385D7C2-5065-4A12-A2FC-A8F1225808BF}">
            <x14:iconSet showValue="0" custom="1">
              <x14:cfvo type="percent">
                <xm:f>0</xm:f>
              </x14:cfvo>
              <x14:cfvo type="num">
                <xm:f>0.2</xm:f>
              </x14:cfvo>
              <x14:cfvo type="num">
                <xm:f>1</xm:f>
              </x14:cfvo>
              <x14:cfIcon iconSet="3Symbols2" iconId="0"/>
              <x14:cfIcon iconSet="NoIcons" iconId="0"/>
              <x14:cfIcon iconSet="3Symbols2" iconId="2"/>
            </x14:iconSet>
          </x14:cfRule>
          <xm:sqref>E16:E17</xm:sqref>
        </x14:conditionalFormatting>
        <x14:conditionalFormatting xmlns:xm="http://schemas.microsoft.com/office/excel/2006/main">
          <x14:cfRule type="iconSet" priority="21" id="{5BB363AF-4D58-4A97-9888-D584E221108B}">
            <x14:iconSet showValue="0" custom="1">
              <x14:cfvo type="percent">
                <xm:f>0</xm:f>
              </x14:cfvo>
              <x14:cfvo type="num">
                <xm:f>0.2</xm:f>
              </x14:cfvo>
              <x14:cfvo type="num">
                <xm:f>1</xm:f>
              </x14:cfvo>
              <x14:cfIcon iconSet="3Symbols2" iconId="0"/>
              <x14:cfIcon iconSet="NoIcons" iconId="0"/>
              <x14:cfIcon iconSet="3Symbols2" iconId="2"/>
            </x14:iconSet>
          </x14:cfRule>
          <xm:sqref>E20</xm:sqref>
        </x14:conditionalFormatting>
        <x14:conditionalFormatting xmlns:xm="http://schemas.microsoft.com/office/excel/2006/main">
          <x14:cfRule type="iconSet" priority="20" id="{DC54DA39-9173-4D9A-80A3-81C2ED88C44E}">
            <x14:iconSet showValue="0" custom="1">
              <x14:cfvo type="percent">
                <xm:f>0</xm:f>
              </x14:cfvo>
              <x14:cfvo type="num">
                <xm:f>0.2</xm:f>
              </x14:cfvo>
              <x14:cfvo type="num">
                <xm:f>1</xm:f>
              </x14:cfvo>
              <x14:cfIcon iconSet="3Symbols2" iconId="0"/>
              <x14:cfIcon iconSet="NoIcons" iconId="0"/>
              <x14:cfIcon iconSet="3Symbols2" iconId="2"/>
            </x14:iconSet>
          </x14:cfRule>
          <xm:sqref>E23</xm:sqref>
        </x14:conditionalFormatting>
        <x14:conditionalFormatting xmlns:xm="http://schemas.microsoft.com/office/excel/2006/main">
          <x14:cfRule type="iconSet" priority="18" id="{855F5280-AD00-4D23-BA81-DEF8BB17BF13}">
            <x14:iconSet showValue="0" custom="1">
              <x14:cfvo type="percent">
                <xm:f>0</xm:f>
              </x14:cfvo>
              <x14:cfvo type="num">
                <xm:f>0.2</xm:f>
              </x14:cfvo>
              <x14:cfvo type="num">
                <xm:f>1</xm:f>
              </x14:cfvo>
              <x14:cfIcon iconSet="3Symbols2" iconId="0"/>
              <x14:cfIcon iconSet="NoIcons" iconId="0"/>
              <x14:cfIcon iconSet="3Symbols2" iconId="2"/>
            </x14:iconSet>
          </x14:cfRule>
          <xm:sqref>E21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F61"/>
  <sheetViews>
    <sheetView zoomScale="70" zoomScaleNormal="70" workbookViewId="0">
      <selection activeCell="E50" sqref="E50"/>
    </sheetView>
  </sheetViews>
  <sheetFormatPr defaultColWidth="9.140625" defaultRowHeight="15" x14ac:dyDescent="0.25"/>
  <cols>
    <col min="1" max="1" width="9.140625" style="1"/>
    <col min="2" max="2" width="34" style="1" customWidth="1"/>
    <col min="3" max="3" width="45.140625" style="1" customWidth="1"/>
    <col min="4" max="4" width="25.42578125" style="1" customWidth="1"/>
    <col min="5" max="5" width="34.42578125" style="1" customWidth="1"/>
    <col min="6" max="6" width="23" style="1" bestFit="1" customWidth="1"/>
    <col min="7" max="7" width="22" style="1" customWidth="1"/>
    <col min="8" max="8" width="25.42578125" style="1" customWidth="1"/>
    <col min="9" max="9" width="23.42578125" style="1" bestFit="1" customWidth="1"/>
    <col min="10" max="10" width="27.42578125" style="1" bestFit="1" customWidth="1"/>
    <col min="11" max="11" width="30.140625" style="1" bestFit="1" customWidth="1"/>
    <col min="12" max="12" width="18.42578125" style="1" customWidth="1"/>
    <col min="13" max="14" width="20.42578125" style="1" customWidth="1"/>
    <col min="15" max="15" width="19.85546875" style="1" customWidth="1"/>
    <col min="16" max="16" width="26.42578125" style="1" customWidth="1"/>
    <col min="17" max="17" width="19.42578125" style="1" customWidth="1"/>
    <col min="18" max="18" width="23" style="1" bestFit="1" customWidth="1"/>
    <col min="19" max="32" width="12.7109375" style="1" customWidth="1"/>
    <col min="33" max="16384" width="9.140625" style="1"/>
  </cols>
  <sheetData>
    <row r="2" spans="2:30" ht="33" hidden="1" customHeight="1" x14ac:dyDescent="0.25">
      <c r="B2" s="189" t="s">
        <v>432</v>
      </c>
      <c r="C2" s="189"/>
      <c r="D2" s="189"/>
      <c r="E2" s="189"/>
      <c r="F2" s="189"/>
      <c r="G2" s="189"/>
      <c r="H2" s="189"/>
    </row>
    <row r="3" spans="2:30" ht="204" hidden="1" customHeight="1" x14ac:dyDescent="0.25">
      <c r="B3" s="190" t="s">
        <v>489</v>
      </c>
      <c r="C3" s="191"/>
      <c r="D3" s="191"/>
      <c r="E3" s="191"/>
      <c r="F3" s="191"/>
      <c r="G3" s="191"/>
      <c r="H3" s="191"/>
    </row>
    <row r="5" spans="2:30" ht="36" customHeight="1" x14ac:dyDescent="0.25">
      <c r="B5" s="188" t="s">
        <v>417</v>
      </c>
      <c r="C5" s="188"/>
      <c r="D5" s="21"/>
      <c r="E5" s="7">
        <f>IF($D$5="",0,1)</f>
        <v>0</v>
      </c>
      <c r="F5" s="177"/>
      <c r="G5" s="177"/>
      <c r="H5" s="177"/>
      <c r="J5" s="177" t="str">
        <f>IF($D$5="","OBS! Husk at angive din virksomhedsstørrelse","")</f>
        <v>OBS! Husk at angive din virksomhedsstørrelse</v>
      </c>
      <c r="K5" s="177"/>
      <c r="L5" s="177"/>
    </row>
    <row r="8" spans="2:30" ht="93.75" hidden="1" customHeight="1" x14ac:dyDescent="0.25">
      <c r="B8" s="192" t="s">
        <v>415</v>
      </c>
      <c r="C8" s="193"/>
      <c r="D8" s="184"/>
      <c r="E8" s="185"/>
      <c r="F8" s="185"/>
      <c r="G8" s="185"/>
      <c r="H8" s="186"/>
      <c r="I8" s="8">
        <f>IF($D$8="",0,1)</f>
        <v>0</v>
      </c>
      <c r="J8" s="177" t="str">
        <f>IF($D$8="","OBS! Husk at beskrive din før-situation","")</f>
        <v>OBS! Husk at beskrive din før-situation</v>
      </c>
      <c r="K8" s="177"/>
      <c r="L8" s="177"/>
    </row>
    <row r="9" spans="2:30" hidden="1" x14ac:dyDescent="0.25">
      <c r="B9" s="9"/>
      <c r="C9" s="9"/>
      <c r="I9" s="10"/>
    </row>
    <row r="10" spans="2:30" ht="94.5" hidden="1" customHeight="1" x14ac:dyDescent="0.25">
      <c r="B10" s="192" t="s">
        <v>416</v>
      </c>
      <c r="C10" s="193"/>
      <c r="D10" s="184"/>
      <c r="E10" s="185"/>
      <c r="F10" s="185"/>
      <c r="G10" s="185"/>
      <c r="H10" s="186"/>
      <c r="I10" s="8">
        <f>IF($D$10="",0,1)</f>
        <v>0</v>
      </c>
      <c r="J10" s="177" t="str">
        <f>IF($D$10="","OBS! Husk at beskrive din efter-situation","")</f>
        <v>OBS! Husk at beskrive din efter-situation</v>
      </c>
      <c r="K10" s="177"/>
      <c r="L10" s="177"/>
    </row>
    <row r="11" spans="2:30" hidden="1" x14ac:dyDescent="0.25">
      <c r="I11" s="10"/>
    </row>
    <row r="12" spans="2:30" ht="87.75" hidden="1" customHeight="1" x14ac:dyDescent="0.25">
      <c r="B12" s="182" t="s">
        <v>452</v>
      </c>
      <c r="C12" s="183"/>
      <c r="D12" s="184"/>
      <c r="E12" s="185"/>
      <c r="F12" s="185"/>
      <c r="G12" s="185"/>
      <c r="H12" s="186"/>
      <c r="I12" s="8">
        <f>IF($D$12="",0.5,1)</f>
        <v>0.5</v>
      </c>
      <c r="L12" s="20"/>
    </row>
    <row r="14" spans="2:30" ht="15.75" thickBot="1" x14ac:dyDescent="0.3">
      <c r="V14" s="202" t="s">
        <v>439</v>
      </c>
      <c r="W14" s="202"/>
      <c r="X14" s="202"/>
      <c r="Y14" s="202"/>
      <c r="Z14" s="202"/>
      <c r="AA14" s="202"/>
      <c r="AB14" s="202"/>
      <c r="AC14" s="121"/>
    </row>
    <row r="15" spans="2:30" x14ac:dyDescent="0.25">
      <c r="B15" s="173" t="s">
        <v>435</v>
      </c>
      <c r="C15" s="173"/>
      <c r="D15" s="173"/>
      <c r="E15" s="173"/>
      <c r="F15" s="173"/>
      <c r="G15" s="173"/>
      <c r="H15" s="173"/>
      <c r="U15" s="69"/>
      <c r="V15" s="76"/>
      <c r="W15" s="66"/>
      <c r="X15" s="66"/>
      <c r="Y15" s="66"/>
      <c r="Z15" s="66"/>
      <c r="AA15" s="66"/>
      <c r="AB15" s="67"/>
      <c r="AC15" s="69"/>
      <c r="AD15" s="69"/>
    </row>
    <row r="16" spans="2:30" ht="15.75" thickBot="1" x14ac:dyDescent="0.3">
      <c r="L16" s="11"/>
      <c r="U16" s="69"/>
      <c r="V16" s="68"/>
      <c r="W16" s="69"/>
      <c r="X16" s="69"/>
      <c r="Y16" s="69"/>
      <c r="Z16" s="69"/>
      <c r="AA16" s="69"/>
      <c r="AB16" s="72"/>
      <c r="AC16" s="69"/>
      <c r="AD16" s="69"/>
    </row>
    <row r="17" spans="2:32" ht="15" customHeight="1" x14ac:dyDescent="0.25">
      <c r="B17" s="210" t="s">
        <v>433</v>
      </c>
      <c r="C17" s="206" t="s">
        <v>407</v>
      </c>
      <c r="D17" s="208" t="s">
        <v>537</v>
      </c>
      <c r="E17" s="208" t="s">
        <v>8</v>
      </c>
      <c r="F17" s="208"/>
      <c r="G17" s="208" t="s">
        <v>385</v>
      </c>
      <c r="H17" s="208"/>
      <c r="I17" s="178" t="s">
        <v>31</v>
      </c>
      <c r="J17" s="178" t="s">
        <v>382</v>
      </c>
      <c r="K17" s="178" t="s">
        <v>380</v>
      </c>
      <c r="L17" s="178" t="s">
        <v>4</v>
      </c>
      <c r="M17" s="178" t="s">
        <v>378</v>
      </c>
      <c r="N17" s="178" t="s">
        <v>419</v>
      </c>
      <c r="O17" s="178" t="s">
        <v>33</v>
      </c>
      <c r="P17" s="180" t="s">
        <v>391</v>
      </c>
      <c r="Q17" s="174" t="s">
        <v>490</v>
      </c>
      <c r="U17" s="69"/>
      <c r="V17" s="68"/>
      <c r="W17" s="201" t="s">
        <v>26</v>
      </c>
      <c r="X17" s="201"/>
      <c r="Y17" s="196" t="s">
        <v>29</v>
      </c>
      <c r="Z17" s="196"/>
      <c r="AA17" s="69"/>
      <c r="AB17" s="203"/>
      <c r="AC17" s="194"/>
      <c r="AD17" s="194"/>
      <c r="AE17" s="195"/>
      <c r="AF17" s="195"/>
    </row>
    <row r="18" spans="2:32" x14ac:dyDescent="0.25">
      <c r="B18" s="211"/>
      <c r="C18" s="207"/>
      <c r="D18" s="188"/>
      <c r="E18" s="138" t="s">
        <v>24</v>
      </c>
      <c r="F18" s="138" t="s">
        <v>25</v>
      </c>
      <c r="G18" s="138" t="s">
        <v>24</v>
      </c>
      <c r="H18" s="138" t="s">
        <v>25</v>
      </c>
      <c r="I18" s="179"/>
      <c r="J18" s="179"/>
      <c r="K18" s="179"/>
      <c r="L18" s="179"/>
      <c r="M18" s="179"/>
      <c r="N18" s="179"/>
      <c r="O18" s="179"/>
      <c r="P18" s="181"/>
      <c r="Q18" s="175"/>
      <c r="U18" s="69"/>
      <c r="V18" s="68"/>
      <c r="W18" s="110" t="s">
        <v>24</v>
      </c>
      <c r="X18" s="110" t="s">
        <v>25</v>
      </c>
      <c r="Y18" s="111" t="s">
        <v>24</v>
      </c>
      <c r="Z18" s="111" t="s">
        <v>25</v>
      </c>
      <c r="AA18" s="69"/>
      <c r="AB18" s="203"/>
      <c r="AC18" s="69"/>
      <c r="AD18" s="69"/>
    </row>
    <row r="19" spans="2:32" x14ac:dyDescent="0.25">
      <c r="B19" s="131"/>
      <c r="C19" s="125" t="s">
        <v>23</v>
      </c>
      <c r="D19" s="125" t="s">
        <v>23</v>
      </c>
      <c r="E19" s="125" t="s">
        <v>23</v>
      </c>
      <c r="F19" s="125" t="s">
        <v>23</v>
      </c>
      <c r="G19" s="125" t="s">
        <v>381</v>
      </c>
      <c r="H19" s="125" t="s">
        <v>381</v>
      </c>
      <c r="I19" s="132" t="s">
        <v>32</v>
      </c>
      <c r="J19" s="125" t="s">
        <v>379</v>
      </c>
      <c r="K19" s="125" t="s">
        <v>383</v>
      </c>
      <c r="L19" s="125" t="s">
        <v>28</v>
      </c>
      <c r="M19" s="125" t="s">
        <v>23</v>
      </c>
      <c r="N19" s="125" t="s">
        <v>418</v>
      </c>
      <c r="O19" s="125" t="s">
        <v>386</v>
      </c>
      <c r="P19" s="126" t="s">
        <v>388</v>
      </c>
      <c r="Q19" s="127" t="s">
        <v>542</v>
      </c>
      <c r="U19" s="69"/>
      <c r="V19" s="68"/>
      <c r="W19" s="110" t="s">
        <v>27</v>
      </c>
      <c r="X19" s="110" t="s">
        <v>27</v>
      </c>
      <c r="Y19" s="111" t="s">
        <v>30</v>
      </c>
      <c r="Z19" s="111" t="s">
        <v>30</v>
      </c>
      <c r="AA19" s="69"/>
      <c r="AB19" s="72"/>
      <c r="AC19" s="69"/>
      <c r="AD19" s="69"/>
    </row>
    <row r="20" spans="2:32" x14ac:dyDescent="0.25">
      <c r="B20" s="136">
        <v>1</v>
      </c>
      <c r="C20" s="22"/>
      <c r="D20" s="24"/>
      <c r="E20" s="25"/>
      <c r="F20" s="25"/>
      <c r="G20" s="25"/>
      <c r="H20" s="25"/>
      <c r="I20" s="26"/>
      <c r="J20" s="127" t="str">
        <f>IF(OR(G20="",H20=""),"",$G20-$H20)</f>
        <v/>
      </c>
      <c r="K20" s="127" t="str">
        <f>IF(OR(W20="",X20="",G20="",H20="",E20="",F20=""),"",G20*W20-H20*X20)</f>
        <v/>
      </c>
      <c r="L20" s="127" t="str">
        <f>IF(C20="","",LOOKUP(C20,Lister!$C$2:$D$9,Lister!$D$2:$D$9))</f>
        <v/>
      </c>
      <c r="M20" s="127" t="str">
        <f>IF(OR(E20="",F20=""),"",IF(AND(E20=Lister!$J$10,OR(F20=Lister!$J$2,F20=Lister!$J$3,F20=Lister!$J$4,F20=Lister!$J$5,F20=Lister!$J$6,F20=Lister!$J$7,F20=Lister!$J$8,F20=Lister!$J$9)),1.25,1))</f>
        <v/>
      </c>
      <c r="N20" s="128" t="str">
        <f>IF(OR(C20="",E20="",F20="",I20=""),"",I20-(I20/(1+Lister!$H$12)^$L20))</f>
        <v/>
      </c>
      <c r="O20" s="128" t="str">
        <f t="shared" ref="O20:O34" si="0">IF(OR(C20="",E20="",F20="",G20="",H20=""),"",(G20*Y20-H20*Z20)*10)</f>
        <v/>
      </c>
      <c r="P20" s="128" t="str">
        <f>IF(OR(C20="",D20="",E20="",F20="",G20="",H20="",J20="",K20="",I20=""),"",MAX(MAX(VLOOKUP($C20,Lister!$C$2:$F$9,3,FALSE)*$J20*$M20*10,VLOOKUP($C20,Lister!$C$2:$F$9,4,FALSE)*$K20*$M20),0))</f>
        <v/>
      </c>
      <c r="Q20" s="127" t="str">
        <f>IF((P20=""),"",IF(P20=VLOOKUP($C20,Lister!$C$2:$F$9,3,FALSE)*$J20*$M20*10,"MWh","CO2"))</f>
        <v/>
      </c>
      <c r="U20" s="69"/>
      <c r="V20" s="68"/>
      <c r="W20" s="110" t="str">
        <f>IF(E20="","",VLOOKUP(E20,Lister!$J$1:$M$18,2,FALSE))</f>
        <v/>
      </c>
      <c r="X20" s="110" t="str">
        <f>IF(F20="","",VLOOKUP(F20,Lister!$J$1:$M$18,2,FALSE))</f>
        <v/>
      </c>
      <c r="Y20" s="110">
        <f>IF(OR(E20="",D20=""),0,IF(D20="Kvoteomfattede",(VLOOKUP(E20,Lister!$J$1:$M$18,3,FALSE)),(VLOOKUP(E20,Lister!$J$1:$M$18,4,FALSE))))</f>
        <v>0</v>
      </c>
      <c r="Z20" s="110">
        <f>IF(OR(F20="",D20=""),0,IF(D20="Kvoteomfattede",(VLOOKUP(F20,Lister!$J$1:$M$18,3,FALSE)),(VLOOKUP(F20,Lister!$J$1:$M$18,4,FALSE))))</f>
        <v>0</v>
      </c>
      <c r="AA20" s="69"/>
      <c r="AB20" s="72"/>
      <c r="AC20" s="69"/>
      <c r="AD20" s="69"/>
    </row>
    <row r="21" spans="2:32" x14ac:dyDescent="0.25">
      <c r="B21" s="136">
        <v>2</v>
      </c>
      <c r="C21" s="22"/>
      <c r="D21" s="22"/>
      <c r="E21" s="92"/>
      <c r="F21" s="92"/>
      <c r="G21" s="23"/>
      <c r="H21" s="23"/>
      <c r="I21" s="27"/>
      <c r="J21" s="129" t="str">
        <f t="shared" ref="J21:J34" si="1">IF(OR(G21="",H21=""),"",$G21-$H21)</f>
        <v/>
      </c>
      <c r="K21" s="129" t="str">
        <f t="shared" ref="K21:K34" si="2">IF(OR(W21="",X21="",G21="",H21="",E21="",F21=""),"",G21*W21-H21*X21)</f>
        <v/>
      </c>
      <c r="L21" s="127" t="str">
        <f>IF(C21="","",LOOKUP(C21,Lister!$C$2:$D$9,Lister!$D$2:$D$9))</f>
        <v/>
      </c>
      <c r="M21" s="127" t="str">
        <f>IF(OR(E21="",F21=""),"",IF(AND(E21=Lister!$J$10,OR(F21=Lister!$J$2,F21=Lister!$J$3,F21=Lister!$J$4,F21=Lister!$J$5,F21=Lister!$J$6,F21=Lister!$J$7,F21=Lister!$J$8,F21=Lister!$J$9)),1.25,1))</f>
        <v/>
      </c>
      <c r="N21" s="130" t="str">
        <f>IF(C21="","",I21-(I21/(1+Lister!$H$12)^$L21))</f>
        <v/>
      </c>
      <c r="O21" s="128" t="str">
        <f t="shared" si="0"/>
        <v/>
      </c>
      <c r="P21" s="128" t="str">
        <f>IF(OR(C21="",D21="",E21="",F21="",G21="",H21="",J21="",K21="",I21=""),"",MAX(MAX(VLOOKUP($C21,Lister!$C$2:$F$9,3,FALSE)*$J21*$M21*10,VLOOKUP($C21,Lister!$C$2:$F$9,4,FALSE)*$K21*$M21),0))</f>
        <v/>
      </c>
      <c r="Q21" s="127" t="str">
        <f>IF((P21=""),"",IF(P21=VLOOKUP($C21,Lister!$C$2:$F$9,3,FALSE)*$J21*$M21*10,"MWh","CO2"))</f>
        <v/>
      </c>
      <c r="U21" s="69"/>
      <c r="V21" s="68"/>
      <c r="W21" s="110" t="str">
        <f>IF(E21="","",VLOOKUP(E21,Lister!$J$1:$M$18,2,FALSE))</f>
        <v/>
      </c>
      <c r="X21" s="110" t="str">
        <f>IF(F21="","",VLOOKUP(F21,Lister!$J$1:$M$18,2,FALSE))</f>
        <v/>
      </c>
      <c r="Y21" s="110">
        <f>IF(OR(E21="",D21=""),0,IF(D21="Kvoteomfattede",(VLOOKUP(E21,Lister!$J$1:$M$18,3,FALSE)),(VLOOKUP(E21,Lister!$J$1:$M$18,4,FALSE))))</f>
        <v>0</v>
      </c>
      <c r="Z21" s="110">
        <f>IF(OR(F21="",D21=""),0,IF(D21="Kvoteomfattede",(VLOOKUP(F21,Lister!$J$1:$M$18,3,FALSE)),(VLOOKUP(F21,Lister!$J$1:$M$18,4,FALSE))))</f>
        <v>0</v>
      </c>
      <c r="AA21" s="69"/>
      <c r="AB21" s="72"/>
      <c r="AC21" s="69"/>
      <c r="AD21" s="69"/>
    </row>
    <row r="22" spans="2:32" x14ac:dyDescent="0.25">
      <c r="B22" s="136">
        <v>3</v>
      </c>
      <c r="C22" s="22"/>
      <c r="D22" s="22"/>
      <c r="E22" s="92"/>
      <c r="F22" s="92"/>
      <c r="G22" s="23"/>
      <c r="H22" s="23"/>
      <c r="I22" s="28"/>
      <c r="J22" s="129" t="str">
        <f t="shared" si="1"/>
        <v/>
      </c>
      <c r="K22" s="129" t="str">
        <f t="shared" si="2"/>
        <v/>
      </c>
      <c r="L22" s="127" t="str">
        <f>IF(C22="","",LOOKUP(C22,Lister!$C$2:$D$9,Lister!$D$2:$D$9))</f>
        <v/>
      </c>
      <c r="M22" s="127" t="str">
        <f>IF(OR(E22="",F22=""),"",IF(AND(E22=Lister!$J$10,OR(F22=Lister!$J$2,F22=Lister!$J$3,F22=Lister!$J$4,F22=Lister!$J$5,F22=Lister!$J$6,F22=Lister!$J$7,F22=Lister!$J$8,F22=Lister!$J$9)),1.25,1))</f>
        <v/>
      </c>
      <c r="N22" s="130" t="str">
        <f>IF(C22="","",I22-(I22/(1+Lister!$H$12)^$L22))</f>
        <v/>
      </c>
      <c r="O22" s="128" t="str">
        <f t="shared" si="0"/>
        <v/>
      </c>
      <c r="P22" s="128" t="str">
        <f>IF(OR(C22="",D22="",E22="",F22="",G22="",H22="",J22="",K22="",I22=""),"",MAX(MAX(VLOOKUP($C22,Lister!$C$2:$F$9,3,FALSE)*$J22*$M22*10,VLOOKUP($C22,Lister!$C$2:$F$9,4,FALSE)*$K22*$M22),0))</f>
        <v/>
      </c>
      <c r="Q22" s="127" t="str">
        <f>IF((P22=""),"",IF(P22=VLOOKUP($C22,Lister!$C$2:$F$9,3,FALSE)*$J22*$M22*10,"MWh","CO2"))</f>
        <v/>
      </c>
      <c r="U22" s="69"/>
      <c r="V22" s="68"/>
      <c r="W22" s="110" t="str">
        <f>IF(E22="","",VLOOKUP(E22,Lister!$J$1:$M$18,2,FALSE))</f>
        <v/>
      </c>
      <c r="X22" s="110" t="str">
        <f>IF(F22="","",VLOOKUP(F22,Lister!$J$1:$M$18,2,FALSE))</f>
        <v/>
      </c>
      <c r="Y22" s="110">
        <f>IF(OR(E22="",D22=""),0,IF(D22="Kvoteomfattede",(VLOOKUP(E22,Lister!$J$1:$M$18,3,FALSE)),(VLOOKUP(E22,Lister!$J$1:$M$18,4,FALSE))))</f>
        <v>0</v>
      </c>
      <c r="Z22" s="110">
        <f>IF(OR(F22="",D22=""),0,IF(D22="Kvoteomfattede",(VLOOKUP(F22,Lister!$J$1:$M$18,3,FALSE)),(VLOOKUP(F22,Lister!$J$1:$M$18,4,FALSE))))</f>
        <v>0</v>
      </c>
      <c r="AA22" s="69"/>
      <c r="AB22" s="72"/>
      <c r="AC22" s="69"/>
      <c r="AD22" s="69"/>
    </row>
    <row r="23" spans="2:32" x14ac:dyDescent="0.25">
      <c r="B23" s="136">
        <v>4</v>
      </c>
      <c r="C23" s="22"/>
      <c r="D23" s="22"/>
      <c r="E23" s="92"/>
      <c r="F23" s="92"/>
      <c r="G23" s="23"/>
      <c r="H23" s="23"/>
      <c r="I23" s="28"/>
      <c r="J23" s="129" t="str">
        <f t="shared" si="1"/>
        <v/>
      </c>
      <c r="K23" s="129" t="str">
        <f t="shared" si="2"/>
        <v/>
      </c>
      <c r="L23" s="127" t="str">
        <f>IF(C23="","",LOOKUP(C23,Lister!$C$2:$D$9,Lister!$D$2:$D$9))</f>
        <v/>
      </c>
      <c r="M23" s="127" t="str">
        <f>IF(OR(E23="",F23=""),"",IF(AND(E23=Lister!$J$10,OR(F23=Lister!$J$2,F23=Lister!$J$3,F23=Lister!$J$4,F23=Lister!$J$5,F23=Lister!$J$6,F23=Lister!$J$7,F23=Lister!$J$8,F23=Lister!$J$9)),1.25,1))</f>
        <v/>
      </c>
      <c r="N23" s="130" t="str">
        <f>IF(C23="","",I23-(I23/(1+Lister!$H$12)^$L23))</f>
        <v/>
      </c>
      <c r="O23" s="128" t="str">
        <f t="shared" si="0"/>
        <v/>
      </c>
      <c r="P23" s="128" t="str">
        <f>IF(OR(C23="",D23="",E23="",F23="",G23="",H23="",J23="",K23="",I23=""),"",MAX(MAX(VLOOKUP($C23,Lister!$C$2:$F$9,3,FALSE)*$J23*$M23*10,VLOOKUP($C23,Lister!$C$2:$F$9,4,FALSE)*$K23*$M23),0))</f>
        <v/>
      </c>
      <c r="Q23" s="127" t="str">
        <f>IF((P23=""),"",IF(P23=VLOOKUP($C23,Lister!$C$2:$F$9,3,FALSE)*$J23*$M23*10,"MWh","CO2"))</f>
        <v/>
      </c>
      <c r="U23" s="69"/>
      <c r="V23" s="68"/>
      <c r="W23" s="110" t="str">
        <f>IF(E23="","",VLOOKUP(E23,Lister!$J$1:$M$18,2,FALSE))</f>
        <v/>
      </c>
      <c r="X23" s="110" t="str">
        <f>IF(F23="","",VLOOKUP(F23,Lister!$J$1:$M$18,2,FALSE))</f>
        <v/>
      </c>
      <c r="Y23" s="110">
        <f>IF(OR(E23="",D23=""),0,IF(D23="Kvoteomfattede",(VLOOKUP(E23,Lister!$J$1:$M$18,3,FALSE)),(VLOOKUP(E23,Lister!$J$1:$M$18,4,FALSE))))</f>
        <v>0</v>
      </c>
      <c r="Z23" s="110">
        <f>IF(OR(F23="",D23=""),0,IF(D23="Kvoteomfattede",(VLOOKUP(F23,Lister!$J$1:$M$18,3,FALSE)),(VLOOKUP(F23,Lister!$J$1:$M$18,4,FALSE))))</f>
        <v>0</v>
      </c>
      <c r="AA23" s="69"/>
      <c r="AB23" s="72"/>
      <c r="AC23" s="69"/>
      <c r="AD23" s="69"/>
    </row>
    <row r="24" spans="2:32" x14ac:dyDescent="0.25">
      <c r="B24" s="136">
        <v>5</v>
      </c>
      <c r="C24" s="22"/>
      <c r="D24" s="22"/>
      <c r="E24" s="92"/>
      <c r="F24" s="92"/>
      <c r="G24" s="23"/>
      <c r="H24" s="23"/>
      <c r="I24" s="28"/>
      <c r="J24" s="129" t="str">
        <f t="shared" si="1"/>
        <v/>
      </c>
      <c r="K24" s="129" t="str">
        <f t="shared" si="2"/>
        <v/>
      </c>
      <c r="L24" s="127" t="str">
        <f>IF(C24="","",LOOKUP(C24,Lister!$C$2:$D$9,Lister!$D$2:$D$9))</f>
        <v/>
      </c>
      <c r="M24" s="127" t="str">
        <f>IF(OR(E24="",F24=""),"",IF(AND(E24=Lister!$J$10,OR(F24=Lister!$J$2,F24=Lister!$J$3,F24=Lister!$J$4,F24=Lister!$J$5,F24=Lister!$J$6,F24=Lister!$J$7,F24=Lister!$J$8,F24=Lister!$J$9)),1.25,1))</f>
        <v/>
      </c>
      <c r="N24" s="130" t="str">
        <f>IF(C24="","",I24-(I24/(1+Lister!$H$12)^$L24))</f>
        <v/>
      </c>
      <c r="O24" s="128" t="str">
        <f t="shared" si="0"/>
        <v/>
      </c>
      <c r="P24" s="128" t="str">
        <f>IF(OR(C24="",D24="",E24="",F24="",G24="",H24="",J24="",K24="",I24=""),"",MAX(MAX(VLOOKUP($C24,Lister!$C$2:$F$9,3,FALSE)*$J24*$M24*10,VLOOKUP($C24,Lister!$C$2:$F$9,4,FALSE)*$K24*$M24),0))</f>
        <v/>
      </c>
      <c r="Q24" s="127" t="str">
        <f>IF((P24=""),"",IF(P24=VLOOKUP($C24,Lister!$C$2:$F$9,3,FALSE)*$J24*$M24*10,"MWh","CO2"))</f>
        <v/>
      </c>
      <c r="U24" s="69"/>
      <c r="V24" s="68"/>
      <c r="W24" s="110" t="str">
        <f>IF(E24="","",VLOOKUP(E24,Lister!$J$1:$M$18,2,FALSE))</f>
        <v/>
      </c>
      <c r="X24" s="110" t="str">
        <f>IF(F24="","",VLOOKUP(F24,Lister!$J$1:$M$18,2,FALSE))</f>
        <v/>
      </c>
      <c r="Y24" s="110">
        <f>IF(OR(E24="",D24=""),0,IF(D24="Kvoteomfattede",(VLOOKUP(E24,Lister!$J$1:$M$18,3,FALSE)),(VLOOKUP(E24,Lister!$J$1:$M$18,4,FALSE))))</f>
        <v>0</v>
      </c>
      <c r="Z24" s="110">
        <f>IF(OR(F24="",D24=""),0,IF(D24="Kvoteomfattede",(VLOOKUP(F24,Lister!$J$1:$M$18,3,FALSE)),(VLOOKUP(F24,Lister!$J$1:$M$18,4,FALSE))))</f>
        <v>0</v>
      </c>
      <c r="AA24" s="69"/>
      <c r="AB24" s="72"/>
      <c r="AC24" s="69"/>
      <c r="AD24" s="69"/>
    </row>
    <row r="25" spans="2:32" x14ac:dyDescent="0.25">
      <c r="B25" s="136">
        <v>6</v>
      </c>
      <c r="C25" s="22"/>
      <c r="D25" s="22"/>
      <c r="E25" s="92"/>
      <c r="F25" s="92"/>
      <c r="G25" s="23"/>
      <c r="H25" s="23"/>
      <c r="I25" s="28"/>
      <c r="J25" s="129" t="str">
        <f t="shared" si="1"/>
        <v/>
      </c>
      <c r="K25" s="129" t="str">
        <f t="shared" si="2"/>
        <v/>
      </c>
      <c r="L25" s="127" t="str">
        <f>IF(C25="","",LOOKUP(C25,Lister!$C$2:$D$9,Lister!$D$2:$D$9))</f>
        <v/>
      </c>
      <c r="M25" s="127" t="str">
        <f>IF(OR(E25="",F25=""),"",IF(AND(E25=Lister!$J$10,OR(F25=Lister!$J$2,F25=Lister!$J$3,F25=Lister!$J$4,F25=Lister!$J$5,F25=Lister!$J$6,F25=Lister!$J$7,F25=Lister!$J$8,F25=Lister!$J$9)),1.25,1))</f>
        <v/>
      </c>
      <c r="N25" s="130" t="str">
        <f>IF(C25="","",I25-(I25/(1+Lister!$H$12)^$L25))</f>
        <v/>
      </c>
      <c r="O25" s="128" t="str">
        <f t="shared" si="0"/>
        <v/>
      </c>
      <c r="P25" s="128" t="str">
        <f>IF(OR(C25="",D25="",E25="",F25="",G25="",H25="",J25="",K25="",I25=""),"",MAX(MAX(VLOOKUP($C25,Lister!$C$2:$F$9,3,FALSE)*$J25*$M25*10,VLOOKUP($C25,Lister!$C$2:$F$9,4,FALSE)*$K25*$M25),0))</f>
        <v/>
      </c>
      <c r="Q25" s="127" t="str">
        <f>IF((P25=""),"",IF(P25=VLOOKUP($C25,Lister!$C$2:$F$9,3,FALSE)*$J25*$M25*10,"MWh","CO2"))</f>
        <v/>
      </c>
      <c r="U25" s="69"/>
      <c r="V25" s="68"/>
      <c r="W25" s="110" t="str">
        <f>IF(E25="","",VLOOKUP(E25,Lister!$J$1:$M$18,2,FALSE))</f>
        <v/>
      </c>
      <c r="X25" s="110" t="str">
        <f>IF(F25="","",VLOOKUP(F25,Lister!$J$1:$M$18,2,FALSE))</f>
        <v/>
      </c>
      <c r="Y25" s="110">
        <f>IF(OR(E25="",D25=""),0,IF(D25="Kvoteomfattede",(VLOOKUP(E25,Lister!$J$1:$M$18,3,FALSE)),(VLOOKUP(E25,Lister!$J$1:$M$18,4,FALSE))))</f>
        <v>0</v>
      </c>
      <c r="Z25" s="110">
        <f>IF(OR(F25="",D25=""),0,IF(D25="Kvoteomfattede",(VLOOKUP(F25,Lister!$J$1:$M$18,3,FALSE)),(VLOOKUP(F25,Lister!$J$1:$M$18,4,FALSE))))</f>
        <v>0</v>
      </c>
      <c r="AA25" s="69"/>
      <c r="AB25" s="72"/>
      <c r="AC25" s="69"/>
      <c r="AD25" s="69"/>
    </row>
    <row r="26" spans="2:32" x14ac:dyDescent="0.25">
      <c r="B26" s="136">
        <v>7</v>
      </c>
      <c r="C26" s="22"/>
      <c r="D26" s="22"/>
      <c r="E26" s="92"/>
      <c r="F26" s="92"/>
      <c r="G26" s="23"/>
      <c r="H26" s="23"/>
      <c r="I26" s="28"/>
      <c r="J26" s="129" t="str">
        <f t="shared" si="1"/>
        <v/>
      </c>
      <c r="K26" s="129" t="str">
        <f t="shared" si="2"/>
        <v/>
      </c>
      <c r="L26" s="127" t="str">
        <f>IF(C26="","",LOOKUP(C26,Lister!$C$2:$D$9,Lister!$D$2:$D$9))</f>
        <v/>
      </c>
      <c r="M26" s="127" t="str">
        <f>IF(OR(E26="",F26=""),"",IF(AND(E26=Lister!$J$10,OR(F26=Lister!$J$2,F26=Lister!$J$3,F26=Lister!$J$4,F26=Lister!$J$5,F26=Lister!$J$6,F26=Lister!$J$7,F26=Lister!$J$8,F26=Lister!$J$9)),1.25,1))</f>
        <v/>
      </c>
      <c r="N26" s="130" t="str">
        <f>IF(C26="","",I26-(I26/(1+Lister!$H$12)^$L26))</f>
        <v/>
      </c>
      <c r="O26" s="128" t="str">
        <f t="shared" si="0"/>
        <v/>
      </c>
      <c r="P26" s="128" t="str">
        <f>IF(OR(C26="",D26="",E26="",F26="",G26="",H26="",J26="",K26="",I26=""),"",MAX(MAX(VLOOKUP($C26,Lister!$C$2:$F$9,3,FALSE)*$J26*$M26*10,VLOOKUP($C26,Lister!$C$2:$F$9,4,FALSE)*$K26*$M26),0))</f>
        <v/>
      </c>
      <c r="Q26" s="127" t="str">
        <f>IF((P26=""),"",IF(P26=VLOOKUP($C26,Lister!$C$2:$F$9,3,FALSE)*$J26*$M26*10,"MWh","CO2"))</f>
        <v/>
      </c>
      <c r="U26" s="69"/>
      <c r="V26" s="68"/>
      <c r="W26" s="110" t="str">
        <f>IF(E26="","",VLOOKUP(E26,Lister!$J$1:$M$18,2,FALSE))</f>
        <v/>
      </c>
      <c r="X26" s="110" t="str">
        <f>IF(F26="","",VLOOKUP(F26,Lister!$J$1:$M$18,2,FALSE))</f>
        <v/>
      </c>
      <c r="Y26" s="110">
        <f>IF(OR(E26="",D26=""),0,IF(D26="Kvoteomfattede",(VLOOKUP(E26,Lister!$J$1:$M$18,3,FALSE)),(VLOOKUP(E26,Lister!$J$1:$M$18,4,FALSE))))</f>
        <v>0</v>
      </c>
      <c r="Z26" s="110">
        <f>IF(OR(F26="",D26=""),0,IF(D26="Kvoteomfattede",(VLOOKUP(F26,Lister!$J$1:$M$18,3,FALSE)),(VLOOKUP(F26,Lister!$J$1:$M$18,4,FALSE))))</f>
        <v>0</v>
      </c>
      <c r="AA26" s="69"/>
      <c r="AB26" s="72"/>
      <c r="AC26" s="69"/>
      <c r="AD26" s="69"/>
    </row>
    <row r="27" spans="2:32" x14ac:dyDescent="0.25">
      <c r="B27" s="136">
        <v>8</v>
      </c>
      <c r="C27" s="22"/>
      <c r="D27" s="22"/>
      <c r="E27" s="92"/>
      <c r="F27" s="92"/>
      <c r="G27" s="23"/>
      <c r="H27" s="23"/>
      <c r="I27" s="28"/>
      <c r="J27" s="129" t="str">
        <f t="shared" si="1"/>
        <v/>
      </c>
      <c r="K27" s="129" t="str">
        <f t="shared" si="2"/>
        <v/>
      </c>
      <c r="L27" s="127" t="str">
        <f>IF(C27="","",LOOKUP(C27,Lister!$C$2:$D$9,Lister!$D$2:$D$9))</f>
        <v/>
      </c>
      <c r="M27" s="127" t="str">
        <f>IF(OR(E27="",F27=""),"",IF(AND(E27=Lister!$J$10,OR(F27=Lister!$J$2,F27=Lister!$J$3,F27=Lister!$J$4,F27=Lister!$J$5,F27=Lister!$J$6,F27=Lister!$J$7,F27=Lister!$J$8,F27=Lister!$J$9)),1.25,1))</f>
        <v/>
      </c>
      <c r="N27" s="130" t="str">
        <f>IF(C27="","",I27-(I27/(1+Lister!$H$12)^$L27))</f>
        <v/>
      </c>
      <c r="O27" s="128" t="str">
        <f t="shared" si="0"/>
        <v/>
      </c>
      <c r="P27" s="128" t="str">
        <f>IF(OR(C27="",D27="",E27="",F27="",G27="",H27="",J27="",K27="",I27=""),"",MAX(MAX(VLOOKUP($C27,Lister!$C$2:$F$9,3,FALSE)*$J27*$M27*10,VLOOKUP($C27,Lister!$C$2:$F$9,4,FALSE)*$K27*$M27),0))</f>
        <v/>
      </c>
      <c r="Q27" s="127" t="str">
        <f>IF((P27=""),"",IF(P27=VLOOKUP($C27,Lister!$C$2:$F$9,3,FALSE)*$J27*$M27*10,"MWh","CO2"))</f>
        <v/>
      </c>
      <c r="U27" s="69"/>
      <c r="V27" s="68"/>
      <c r="W27" s="110" t="str">
        <f>IF(E27="","",VLOOKUP(E27,Lister!$J$1:$M$18,2,FALSE))</f>
        <v/>
      </c>
      <c r="X27" s="110" t="str">
        <f>IF(F27="","",VLOOKUP(F27,Lister!$J$1:$M$18,2,FALSE))</f>
        <v/>
      </c>
      <c r="Y27" s="110">
        <f>IF(OR(E27="",D27=""),0,IF(D27="Kvoteomfattede",(VLOOKUP(E27,Lister!$J$1:$M$18,3,FALSE)),(VLOOKUP(E27,Lister!$J$1:$M$18,4,FALSE))))</f>
        <v>0</v>
      </c>
      <c r="Z27" s="110">
        <f>IF(OR(F27="",D27=""),0,IF(D27="Kvoteomfattede",(VLOOKUP(F27,Lister!$J$1:$M$18,3,FALSE)),(VLOOKUP(F27,Lister!$J$1:$M$18,4,FALSE))))</f>
        <v>0</v>
      </c>
      <c r="AA27" s="69"/>
      <c r="AB27" s="72"/>
      <c r="AC27" s="69"/>
      <c r="AD27" s="69"/>
    </row>
    <row r="28" spans="2:32" x14ac:dyDescent="0.25">
      <c r="B28" s="136">
        <v>9</v>
      </c>
      <c r="C28" s="22"/>
      <c r="D28" s="22"/>
      <c r="E28" s="92"/>
      <c r="F28" s="92"/>
      <c r="G28" s="23"/>
      <c r="H28" s="23"/>
      <c r="I28" s="28"/>
      <c r="J28" s="129" t="str">
        <f t="shared" si="1"/>
        <v/>
      </c>
      <c r="K28" s="129" t="str">
        <f t="shared" si="2"/>
        <v/>
      </c>
      <c r="L28" s="127" t="str">
        <f>IF(C28="","",LOOKUP(C28,Lister!$C$2:$D$9,Lister!$D$2:$D$9))</f>
        <v/>
      </c>
      <c r="M28" s="127" t="str">
        <f>IF(OR(E28="",F28=""),"",IF(AND(E28=Lister!$J$10,OR(F28=Lister!$J$2,F28=Lister!$J$3,F28=Lister!$J$4,F28=Lister!$J$5,F28=Lister!$J$6,F28=Lister!$J$7,F28=Lister!$J$8,F28=Lister!$J$9)),1.25,1))</f>
        <v/>
      </c>
      <c r="N28" s="130" t="str">
        <f>IF(C28="","",I28-(I28/(1+Lister!$H$12)^$L28))</f>
        <v/>
      </c>
      <c r="O28" s="128" t="str">
        <f t="shared" si="0"/>
        <v/>
      </c>
      <c r="P28" s="128" t="str">
        <f>IF(OR(C28="",D28="",E28="",F28="",G28="",H28="",J28="",K28="",I28=""),"",MAX(MAX(VLOOKUP($C28,Lister!$C$2:$F$9,3,FALSE)*$J28*$M28*10,VLOOKUP($C28,Lister!$C$2:$F$9,4,FALSE)*$K28*$M28),0))</f>
        <v/>
      </c>
      <c r="Q28" s="127" t="str">
        <f>IF((P28=""),"",IF(P28=VLOOKUP($C28,Lister!$C$2:$F$9,3,FALSE)*$J28*$M28*10,"MWh","CO2"))</f>
        <v/>
      </c>
      <c r="U28" s="69"/>
      <c r="V28" s="68"/>
      <c r="W28" s="110" t="str">
        <f>IF(E28="","",VLOOKUP(E28,Lister!$J$1:$M$18,2,FALSE))</f>
        <v/>
      </c>
      <c r="X28" s="110" t="str">
        <f>IF(F28="","",VLOOKUP(F28,Lister!$J$1:$M$18,2,FALSE))</f>
        <v/>
      </c>
      <c r="Y28" s="110">
        <f>IF(OR(E28="",D28=""),0,IF(D28="Kvoteomfattede",(VLOOKUP(E28,Lister!$J$1:$M$18,3,FALSE)),(VLOOKUP(E28,Lister!$J$1:$M$18,4,FALSE))))</f>
        <v>0</v>
      </c>
      <c r="Z28" s="110">
        <f>IF(OR(F28="",D28=""),0,IF(D28="Kvoteomfattede",(VLOOKUP(F28,Lister!$J$1:$M$18,3,FALSE)),(VLOOKUP(F28,Lister!$J$1:$M$18,4,FALSE))))</f>
        <v>0</v>
      </c>
      <c r="AA28" s="69"/>
      <c r="AB28" s="72"/>
      <c r="AC28" s="69"/>
      <c r="AD28" s="69"/>
    </row>
    <row r="29" spans="2:32" x14ac:dyDescent="0.25">
      <c r="B29" s="136">
        <v>10</v>
      </c>
      <c r="C29" s="22"/>
      <c r="D29" s="22"/>
      <c r="E29" s="92"/>
      <c r="F29" s="92"/>
      <c r="G29" s="23"/>
      <c r="H29" s="23"/>
      <c r="I29" s="27"/>
      <c r="J29" s="129" t="str">
        <f t="shared" si="1"/>
        <v/>
      </c>
      <c r="K29" s="129" t="str">
        <f t="shared" si="2"/>
        <v/>
      </c>
      <c r="L29" s="127" t="str">
        <f>IF(C29="","",LOOKUP(C29,Lister!$C$2:$D$9,Lister!$D$2:$D$9))</f>
        <v/>
      </c>
      <c r="M29" s="127" t="str">
        <f>IF(OR(E29="",F29=""),"",IF(AND(E29=Lister!$J$10,OR(F29=Lister!$J$2,F29=Lister!$J$3,F29=Lister!$J$4,F29=Lister!$J$5,F29=Lister!$J$6,F29=Lister!$J$7,F29=Lister!$J$8,F29=Lister!$J$9)),1.25,1))</f>
        <v/>
      </c>
      <c r="N29" s="130" t="str">
        <f>IF(C29="","",I29-(I29/(1+Lister!$H$12)^$L29))</f>
        <v/>
      </c>
      <c r="O29" s="128" t="str">
        <f t="shared" si="0"/>
        <v/>
      </c>
      <c r="P29" s="128" t="str">
        <f>IF(OR(C29="",D29="",E29="",F29="",G29="",H29="",J29="",K29="",I29=""),"",MAX(MAX(VLOOKUP($C29,Lister!$C$2:$F$9,3,FALSE)*$J29*$M29*10,VLOOKUP($C29,Lister!$C$2:$F$9,4,FALSE)*$K29*$M29),0))</f>
        <v/>
      </c>
      <c r="Q29" s="127" t="str">
        <f>IF((P29=""),"",IF(P29=VLOOKUP($C29,Lister!$C$2:$F$9,3,FALSE)*$J29*$M29*10,"MWh","CO2"))</f>
        <v/>
      </c>
      <c r="U29" s="69"/>
      <c r="V29" s="68"/>
      <c r="W29" s="110" t="str">
        <f>IF(E29="","",VLOOKUP(E29,Lister!$J$1:$M$18,2,FALSE))</f>
        <v/>
      </c>
      <c r="X29" s="110" t="str">
        <f>IF(F29="","",VLOOKUP(F29,Lister!$J$1:$M$18,2,FALSE))</f>
        <v/>
      </c>
      <c r="Y29" s="110">
        <f>IF(OR(E29="",D29=""),0,IF(D29="Kvoteomfattede",(VLOOKUP(E29,Lister!$J$1:$M$18,3,FALSE)),(VLOOKUP(E29,Lister!$J$1:$M$18,4,FALSE))))</f>
        <v>0</v>
      </c>
      <c r="Z29" s="110">
        <f>IF(OR(F29="",D29=""),0,IF(D29="Kvoteomfattede",(VLOOKUP(F29,Lister!$J$1:$M$18,3,FALSE)),(VLOOKUP(F29,Lister!$J$1:$M$18,4,FALSE))))</f>
        <v>0</v>
      </c>
      <c r="AA29" s="69"/>
      <c r="AB29" s="72"/>
      <c r="AC29" s="69"/>
      <c r="AD29" s="69"/>
    </row>
    <row r="30" spans="2:32" x14ac:dyDescent="0.25">
      <c r="B30" s="136">
        <v>11</v>
      </c>
      <c r="C30" s="22"/>
      <c r="D30" s="22"/>
      <c r="E30" s="92"/>
      <c r="F30" s="92"/>
      <c r="G30" s="23"/>
      <c r="H30" s="23"/>
      <c r="I30" s="27"/>
      <c r="J30" s="129" t="str">
        <f t="shared" si="1"/>
        <v/>
      </c>
      <c r="K30" s="129" t="str">
        <f t="shared" si="2"/>
        <v/>
      </c>
      <c r="L30" s="127" t="str">
        <f>IF(C30="","",LOOKUP(C30,Lister!$C$2:$D$9,Lister!$D$2:$D$9))</f>
        <v/>
      </c>
      <c r="M30" s="127" t="str">
        <f>IF(OR(E30="",F30=""),"",IF(AND(E30=Lister!$J$10,OR(F30=Lister!$J$2,F30=Lister!$J$3,F30=Lister!$J$4,F30=Lister!$J$5,F30=Lister!$J$6,F30=Lister!$J$7,F30=Lister!$J$8,F30=Lister!$J$9)),1.25,1))</f>
        <v/>
      </c>
      <c r="N30" s="130" t="str">
        <f>IF(C30="","",I30-(I30/(1+Lister!$H$12)^$L30))</f>
        <v/>
      </c>
      <c r="O30" s="128" t="str">
        <f t="shared" si="0"/>
        <v/>
      </c>
      <c r="P30" s="128" t="str">
        <f>IF(OR(C30="",D30="",E30="",F30="",G30="",H30="",J30="",K30="",I30=""),"",MAX(MAX(VLOOKUP($C30,Lister!$C$2:$F$9,3,FALSE)*$J30*$M30*10,VLOOKUP($C30,Lister!$C$2:$F$9,4,FALSE)*$K30*$M30),0))</f>
        <v/>
      </c>
      <c r="Q30" s="127" t="str">
        <f>IF((P30=""),"",IF(P30=VLOOKUP($C30,Lister!$C$2:$F$9,3,FALSE)*$J30*$M30*10,"MWh","CO2"))</f>
        <v/>
      </c>
      <c r="U30" s="69"/>
      <c r="V30" s="68"/>
      <c r="W30" s="110" t="str">
        <f>IF(E30="","",VLOOKUP(E30,Lister!$J$1:$M$18,2,FALSE))</f>
        <v/>
      </c>
      <c r="X30" s="110" t="str">
        <f>IF(F30="","",VLOOKUP(F30,Lister!$J$1:$M$18,2,FALSE))</f>
        <v/>
      </c>
      <c r="Y30" s="110">
        <f>IF(OR(E30="",D30=""),0,IF(D30="Kvoteomfattede",(VLOOKUP(E30,Lister!$J$1:$M$18,3,FALSE)),(VLOOKUP(E30,Lister!$J$1:$M$18,4,FALSE))))</f>
        <v>0</v>
      </c>
      <c r="Z30" s="110">
        <f>IF(OR(F30="",D30=""),0,IF(D30="Kvoteomfattede",(VLOOKUP(F30,Lister!$J$1:$M$18,3,FALSE)),(VLOOKUP(F30,Lister!$J$1:$M$18,4,FALSE))))</f>
        <v>0</v>
      </c>
      <c r="AA30" s="69"/>
      <c r="AB30" s="72"/>
      <c r="AC30" s="69"/>
      <c r="AD30" s="69"/>
    </row>
    <row r="31" spans="2:32" x14ac:dyDescent="0.25">
      <c r="B31" s="136">
        <v>12</v>
      </c>
      <c r="C31" s="22"/>
      <c r="D31" s="22"/>
      <c r="E31" s="92"/>
      <c r="F31" s="92"/>
      <c r="G31" s="23"/>
      <c r="H31" s="23"/>
      <c r="I31" s="27"/>
      <c r="J31" s="129" t="str">
        <f t="shared" si="1"/>
        <v/>
      </c>
      <c r="K31" s="129" t="str">
        <f t="shared" si="2"/>
        <v/>
      </c>
      <c r="L31" s="127" t="str">
        <f>IF(C31="","",LOOKUP(C31,Lister!$C$2:$D$9,Lister!$D$2:$D$9))</f>
        <v/>
      </c>
      <c r="M31" s="127" t="str">
        <f>IF(OR(E31="",F31=""),"",IF(AND(E31=Lister!$J$10,OR(F31=Lister!$J$2,F31=Lister!$J$3,F31=Lister!$J$4,F31=Lister!$J$5,F31=Lister!$J$6,F31=Lister!$J$7,F31=Lister!$J$8,F31=Lister!$J$9)),1.25,1))</f>
        <v/>
      </c>
      <c r="N31" s="130" t="str">
        <f>IF(C31="","",I31-(I31/(1+Lister!$H$12)^$L31))</f>
        <v/>
      </c>
      <c r="O31" s="128" t="str">
        <f t="shared" si="0"/>
        <v/>
      </c>
      <c r="P31" s="128" t="str">
        <f>IF(OR(C31="",D31="",E31="",F31="",G31="",H31="",J31="",K31="",I31=""),"",MAX(MAX(VLOOKUP($C31,Lister!$C$2:$F$9,3,FALSE)*$J31*$M31*10,VLOOKUP($C31,Lister!$C$2:$F$9,4,FALSE)*$K31*$M31),0))</f>
        <v/>
      </c>
      <c r="Q31" s="127" t="str">
        <f>IF((P31=""),"",IF(P31=VLOOKUP($C31,Lister!$C$2:$F$9,3,FALSE)*$J31*$M31*10,"MWh","CO2"))</f>
        <v/>
      </c>
      <c r="U31" s="69"/>
      <c r="V31" s="68"/>
      <c r="W31" s="110" t="str">
        <f>IF(E31="","",VLOOKUP(E31,Lister!$J$1:$M$18,2,FALSE))</f>
        <v/>
      </c>
      <c r="X31" s="110" t="str">
        <f>IF(F31="","",VLOOKUP(F31,Lister!$J$1:$M$18,2,FALSE))</f>
        <v/>
      </c>
      <c r="Y31" s="110">
        <f>IF(OR(E31="",D31=""),0,IF(D31="Kvoteomfattede",(VLOOKUP(E31,Lister!$J$1:$M$18,3,FALSE)),(VLOOKUP(E31,Lister!$J$1:$M$18,4,FALSE))))</f>
        <v>0</v>
      </c>
      <c r="Z31" s="110">
        <f>IF(OR(F31="",D31=""),0,IF(D31="Kvoteomfattede",(VLOOKUP(F31,Lister!$J$1:$M$18,3,FALSE)),(VLOOKUP(F31,Lister!$J$1:$M$18,4,FALSE))))</f>
        <v>0</v>
      </c>
      <c r="AA31" s="69"/>
      <c r="AB31" s="72"/>
      <c r="AC31" s="69"/>
      <c r="AD31" s="69"/>
    </row>
    <row r="32" spans="2:32" x14ac:dyDescent="0.25">
      <c r="B32" s="136">
        <v>13</v>
      </c>
      <c r="C32" s="22"/>
      <c r="D32" s="22"/>
      <c r="E32" s="92"/>
      <c r="F32" s="92"/>
      <c r="G32" s="23"/>
      <c r="H32" s="23"/>
      <c r="I32" s="27"/>
      <c r="J32" s="129" t="str">
        <f t="shared" si="1"/>
        <v/>
      </c>
      <c r="K32" s="129" t="str">
        <f t="shared" si="2"/>
        <v/>
      </c>
      <c r="L32" s="127" t="str">
        <f>IF(C32="","",LOOKUP(C32,Lister!$C$2:$D$9,Lister!$D$2:$D$9))</f>
        <v/>
      </c>
      <c r="M32" s="127" t="str">
        <f>IF(OR(E32="",F32=""),"",IF(AND(E32=Lister!$J$10,OR(F32=Lister!$J$2,F32=Lister!$J$3,F32=Lister!$J$4,F32=Lister!$J$5,F32=Lister!$J$6,F32=Lister!$J$7,F32=Lister!$J$8,F32=Lister!$J$9)),1.25,1))</f>
        <v/>
      </c>
      <c r="N32" s="130" t="str">
        <f>IF(C32="","",I32-(I32/(1+Lister!$H$12)^$L32))</f>
        <v/>
      </c>
      <c r="O32" s="128" t="str">
        <f t="shared" si="0"/>
        <v/>
      </c>
      <c r="P32" s="128" t="str">
        <f>IF(OR(C32="",D32="",E32="",F32="",G32="",H32="",J32="",K32="",I32=""),"",MAX(MAX(VLOOKUP($C32,Lister!$C$2:$F$9,3,FALSE)*$J32*$M32*10,VLOOKUP($C32,Lister!$C$2:$F$9,4,FALSE)*$K32*$M32),0))</f>
        <v/>
      </c>
      <c r="Q32" s="127" t="str">
        <f>IF((P32=""),"",IF(P32=VLOOKUP($C32,Lister!$C$2:$F$9,3,FALSE)*$J32*$M32*10,"MWh","CO2"))</f>
        <v/>
      </c>
      <c r="U32" s="69"/>
      <c r="V32" s="68"/>
      <c r="W32" s="110" t="str">
        <f>IF(E32="","",VLOOKUP(E32,Lister!$J$1:$M$18,2,FALSE))</f>
        <v/>
      </c>
      <c r="X32" s="110" t="str">
        <f>IF(F32="","",VLOOKUP(F32,Lister!$J$1:$M$18,2,FALSE))</f>
        <v/>
      </c>
      <c r="Y32" s="110">
        <f>IF(OR(E32="",D32=""),0,IF(D32="Kvoteomfattede",(VLOOKUP(E32,Lister!$J$1:$M$18,3,FALSE)),(VLOOKUP(E32,Lister!$J$1:$M$18,4,FALSE))))</f>
        <v>0</v>
      </c>
      <c r="Z32" s="110">
        <f>IF(OR(F32="",D32=""),0,IF(D32="Kvoteomfattede",(VLOOKUP(F32,Lister!$J$1:$M$18,3,FALSE)),(VLOOKUP(F32,Lister!$J$1:$M$18,4,FALSE))))</f>
        <v>0</v>
      </c>
      <c r="AA32" s="69"/>
      <c r="AB32" s="72"/>
      <c r="AC32" s="69"/>
      <c r="AD32" s="69"/>
    </row>
    <row r="33" spans="1:30" x14ac:dyDescent="0.25">
      <c r="B33" s="136">
        <v>14</v>
      </c>
      <c r="C33" s="22"/>
      <c r="D33" s="22"/>
      <c r="E33" s="92"/>
      <c r="F33" s="92"/>
      <c r="G33" s="23"/>
      <c r="H33" s="23"/>
      <c r="I33" s="27"/>
      <c r="J33" s="129" t="str">
        <f t="shared" si="1"/>
        <v/>
      </c>
      <c r="K33" s="129" t="str">
        <f t="shared" si="2"/>
        <v/>
      </c>
      <c r="L33" s="127" t="str">
        <f>IF(C33="","",LOOKUP(C33,Lister!$C$2:$D$9,Lister!$D$2:$D$9))</f>
        <v/>
      </c>
      <c r="M33" s="127" t="str">
        <f>IF(OR(E33="",F33=""),"",IF(AND(E33=Lister!$J$10,OR(F33=Lister!$J$2,F33=Lister!$J$3,F33=Lister!$J$4,F33=Lister!$J$5,F33=Lister!$J$6,F33=Lister!$J$7,F33=Lister!$J$8,F33=Lister!$J$9)),1.25,1))</f>
        <v/>
      </c>
      <c r="N33" s="130" t="str">
        <f>IF(C33="","",I33-(I33/(1+Lister!$H$12)^$L33))</f>
        <v/>
      </c>
      <c r="O33" s="128" t="str">
        <f t="shared" si="0"/>
        <v/>
      </c>
      <c r="P33" s="128" t="str">
        <f>IF(OR(C33="",D33="",E33="",F33="",G33="",H33="",J33="",K33="",I33=""),"",MAX(MAX(VLOOKUP($C33,Lister!$C$2:$F$9,3,FALSE)*$J33*$M33*10,VLOOKUP($C33,Lister!$C$2:$F$9,4,FALSE)*$K33*$M33),0))</f>
        <v/>
      </c>
      <c r="Q33" s="127" t="str">
        <f>IF((P33=""),"",IF(P33=VLOOKUP($C33,Lister!$C$2:$F$9,3,FALSE)*$J33*$M33*10,"MWh","CO2"))</f>
        <v/>
      </c>
      <c r="U33" s="69"/>
      <c r="V33" s="68"/>
      <c r="W33" s="110" t="str">
        <f>IF(E33="","",VLOOKUP(E33,Lister!$J$1:$M$18,2,FALSE))</f>
        <v/>
      </c>
      <c r="X33" s="110" t="str">
        <f>IF(F33="","",VLOOKUP(F33,Lister!$J$1:$M$18,2,FALSE))</f>
        <v/>
      </c>
      <c r="Y33" s="110">
        <f>IF(OR(E33="",D33=""),0,IF(D33="Kvoteomfattede",(VLOOKUP(E33,Lister!$J$1:$M$18,3,FALSE)),(VLOOKUP(E33,Lister!$J$1:$M$18,4,FALSE))))</f>
        <v>0</v>
      </c>
      <c r="Z33" s="110">
        <f>IF(OR(F33="",D33=""),0,IF(D33="Kvoteomfattede",(VLOOKUP(F33,Lister!$J$1:$M$18,3,FALSE)),(VLOOKUP(F33,Lister!$J$1:$M$18,4,FALSE))))</f>
        <v>0</v>
      </c>
      <c r="AA33" s="69"/>
      <c r="AB33" s="72"/>
      <c r="AC33" s="69"/>
      <c r="AD33" s="69"/>
    </row>
    <row r="34" spans="1:30" x14ac:dyDescent="0.25">
      <c r="B34" s="136">
        <v>15</v>
      </c>
      <c r="C34" s="22"/>
      <c r="D34" s="22"/>
      <c r="E34" s="92"/>
      <c r="F34" s="92"/>
      <c r="G34" s="23"/>
      <c r="H34" s="23"/>
      <c r="I34" s="27"/>
      <c r="J34" s="129" t="str">
        <f t="shared" si="1"/>
        <v/>
      </c>
      <c r="K34" s="129" t="str">
        <f t="shared" si="2"/>
        <v/>
      </c>
      <c r="L34" s="127" t="str">
        <f>IF(C34="","",LOOKUP(C34,Lister!$C$2:$D$9,Lister!$D$2:$D$9))</f>
        <v/>
      </c>
      <c r="M34" s="127" t="str">
        <f>IF(OR(E34="",F34=""),"",IF(AND(E34=Lister!$J$10,OR(F34=Lister!$J$2,F34=Lister!$J$3,F34=Lister!$J$4,F34=Lister!$J$5,F34=Lister!$J$6,F34=Lister!$J$7,F34=Lister!$J$8,F34=Lister!$J$9)),1.25,1))</f>
        <v/>
      </c>
      <c r="N34" s="130" t="str">
        <f>IF(C34="","",I34-(I34/(1+Lister!$H$12)^$L34))</f>
        <v/>
      </c>
      <c r="O34" s="128" t="str">
        <f t="shared" si="0"/>
        <v/>
      </c>
      <c r="P34" s="128" t="str">
        <f>IF(OR(C34="",D34="",E34="",F34="",G34="",H34="",J34="",K34="",I34=""),"",MAX(MAX(VLOOKUP($C34,Lister!$C$2:$F$9,3,FALSE)*$J34*$M34*10,VLOOKUP($C34,Lister!$C$2:$F$9,4,FALSE)*$K34*$M34),0))</f>
        <v/>
      </c>
      <c r="Q34" s="127" t="str">
        <f>IF((P34=""),"",IF(P34=VLOOKUP($C34,Lister!$C$2:$F$9,3,FALSE)*$J34*$M34*10,"MWh","CO2"))</f>
        <v/>
      </c>
      <c r="U34" s="69"/>
      <c r="V34" s="68"/>
      <c r="W34" s="110" t="str">
        <f>IF(E34="","",VLOOKUP(E34,Lister!$J$1:$M$18,2,FALSE))</f>
        <v/>
      </c>
      <c r="X34" s="110" t="str">
        <f>IF(F34="","",VLOOKUP(F34,Lister!$J$1:$M$18,2,FALSE))</f>
        <v/>
      </c>
      <c r="Y34" s="110">
        <f>IF(OR(E34="",D34=""),0,IF(D34="Kvoteomfattede",(VLOOKUP(E34,Lister!$J$1:$M$18,3,FALSE)),(VLOOKUP(E34,Lister!$J$1:$M$18,4,FALSE))))</f>
        <v>0</v>
      </c>
      <c r="Z34" s="110">
        <f>IF(OR(F34="",D34=""),0,IF(D34="Kvoteomfattede",(VLOOKUP(F34,Lister!$J$1:$M$18,3,FALSE)),(VLOOKUP(F34,Lister!$J$1:$M$18,4,FALSE))))</f>
        <v>0</v>
      </c>
      <c r="AA34" s="69"/>
      <c r="AB34" s="72"/>
      <c r="AC34" s="69"/>
      <c r="AD34" s="69"/>
    </row>
    <row r="35" spans="1:30" x14ac:dyDescent="0.25">
      <c r="U35" s="69"/>
      <c r="V35" s="68"/>
      <c r="W35" s="69"/>
      <c r="X35" s="69"/>
      <c r="Y35" s="69"/>
      <c r="Z35" s="69"/>
      <c r="AA35" s="69"/>
      <c r="AB35" s="72"/>
      <c r="AC35" s="69"/>
      <c r="AD35" s="69"/>
    </row>
    <row r="36" spans="1:30" x14ac:dyDescent="0.25">
      <c r="U36" s="69"/>
      <c r="V36" s="68"/>
      <c r="W36" s="69"/>
      <c r="X36" s="69"/>
      <c r="Y36" s="69"/>
      <c r="Z36" s="69"/>
      <c r="AA36" s="69"/>
      <c r="AB36" s="72"/>
      <c r="AC36" s="69"/>
      <c r="AD36" s="69"/>
    </row>
    <row r="37" spans="1:30" x14ac:dyDescent="0.25">
      <c r="U37" s="69"/>
      <c r="V37" s="68"/>
      <c r="W37" s="69"/>
      <c r="X37" s="69"/>
      <c r="Y37" s="69"/>
      <c r="Z37" s="69"/>
      <c r="AA37" s="69"/>
      <c r="AB37" s="72"/>
      <c r="AC37" s="69"/>
      <c r="AD37" s="69"/>
    </row>
    <row r="38" spans="1:30" x14ac:dyDescent="0.25">
      <c r="B38" s="188" t="s">
        <v>434</v>
      </c>
      <c r="C38" s="188"/>
      <c r="D38" s="188"/>
      <c r="E38" s="188"/>
      <c r="F38" s="188"/>
      <c r="G38" s="188"/>
      <c r="H38" s="188"/>
      <c r="U38" s="69"/>
      <c r="V38" s="68"/>
      <c r="W38" s="69"/>
      <c r="X38" s="69"/>
      <c r="Y38" s="69"/>
      <c r="Z38" s="69"/>
      <c r="AA38" s="69"/>
      <c r="AB38" s="72"/>
      <c r="AC38" s="69"/>
      <c r="AD38" s="69"/>
    </row>
    <row r="39" spans="1:30" x14ac:dyDescent="0.25">
      <c r="U39" s="69"/>
      <c r="V39" s="68"/>
      <c r="W39" s="69"/>
      <c r="X39" s="69"/>
      <c r="Y39" s="69"/>
      <c r="Z39" s="69"/>
      <c r="AA39" s="69"/>
      <c r="AB39" s="72"/>
      <c r="AC39" s="69"/>
      <c r="AD39" s="69"/>
    </row>
    <row r="40" spans="1:30" ht="14.45" customHeight="1" x14ac:dyDescent="0.25">
      <c r="B40" s="188" t="s">
        <v>434</v>
      </c>
      <c r="C40" s="188" t="s">
        <v>407</v>
      </c>
      <c r="D40" s="188" t="s">
        <v>537</v>
      </c>
      <c r="E40" s="188" t="s">
        <v>8</v>
      </c>
      <c r="F40" s="188"/>
      <c r="G40" s="188" t="s">
        <v>385</v>
      </c>
      <c r="H40" s="188"/>
      <c r="I40" s="187" t="s">
        <v>31</v>
      </c>
      <c r="J40" s="187" t="s">
        <v>382</v>
      </c>
      <c r="K40" s="187" t="s">
        <v>380</v>
      </c>
      <c r="L40" s="187" t="s">
        <v>4</v>
      </c>
      <c r="M40" s="187" t="s">
        <v>378</v>
      </c>
      <c r="N40" s="187" t="s">
        <v>419</v>
      </c>
      <c r="O40" s="187" t="s">
        <v>33</v>
      </c>
      <c r="P40" s="187" t="s">
        <v>391</v>
      </c>
      <c r="Q40" s="176" t="s">
        <v>490</v>
      </c>
      <c r="U40" s="69"/>
      <c r="V40" s="68"/>
      <c r="W40" s="69"/>
      <c r="X40" s="69"/>
      <c r="Y40" s="69"/>
      <c r="Z40" s="69"/>
      <c r="AA40" s="69"/>
      <c r="AB40" s="72"/>
      <c r="AC40" s="69"/>
      <c r="AD40" s="69"/>
    </row>
    <row r="41" spans="1:30" x14ac:dyDescent="0.25">
      <c r="B41" s="188"/>
      <c r="C41" s="188"/>
      <c r="D41" s="188"/>
      <c r="E41" s="138" t="s">
        <v>24</v>
      </c>
      <c r="F41" s="138" t="s">
        <v>25</v>
      </c>
      <c r="G41" s="138" t="s">
        <v>24</v>
      </c>
      <c r="H41" s="138" t="s">
        <v>25</v>
      </c>
      <c r="I41" s="187"/>
      <c r="J41" s="187"/>
      <c r="K41" s="187"/>
      <c r="L41" s="187"/>
      <c r="M41" s="187"/>
      <c r="N41" s="187"/>
      <c r="O41" s="187"/>
      <c r="P41" s="187"/>
      <c r="Q41" s="176"/>
      <c r="U41" s="69"/>
      <c r="V41" s="68"/>
      <c r="W41" s="69"/>
      <c r="X41" s="69"/>
      <c r="Y41" s="69"/>
      <c r="Z41" s="69"/>
      <c r="AA41" s="69"/>
      <c r="AB41" s="72"/>
      <c r="AC41" s="69"/>
      <c r="AD41" s="69"/>
    </row>
    <row r="42" spans="1:30" x14ac:dyDescent="0.25">
      <c r="B42" s="129"/>
      <c r="C42" s="127" t="s">
        <v>23</v>
      </c>
      <c r="D42" s="127" t="s">
        <v>23</v>
      </c>
      <c r="E42" s="127" t="s">
        <v>23</v>
      </c>
      <c r="F42" s="127" t="s">
        <v>23</v>
      </c>
      <c r="G42" s="127" t="s">
        <v>381</v>
      </c>
      <c r="H42" s="127" t="s">
        <v>381</v>
      </c>
      <c r="I42" s="136" t="s">
        <v>32</v>
      </c>
      <c r="J42" s="127" t="s">
        <v>379</v>
      </c>
      <c r="K42" s="127" t="s">
        <v>383</v>
      </c>
      <c r="L42" s="127" t="s">
        <v>28</v>
      </c>
      <c r="M42" s="127" t="s">
        <v>23</v>
      </c>
      <c r="N42" s="127" t="s">
        <v>418</v>
      </c>
      <c r="O42" s="127" t="s">
        <v>386</v>
      </c>
      <c r="P42" s="127" t="s">
        <v>388</v>
      </c>
      <c r="Q42" s="127" t="s">
        <v>542</v>
      </c>
      <c r="U42" s="69"/>
      <c r="V42" s="68"/>
      <c r="W42" s="69"/>
      <c r="X42" s="69"/>
      <c r="Y42" s="69"/>
      <c r="Z42" s="69"/>
      <c r="AA42" s="69"/>
      <c r="AB42" s="72"/>
      <c r="AC42" s="69"/>
      <c r="AD42" s="69"/>
    </row>
    <row r="43" spans="1:30" ht="39.75" customHeight="1" x14ac:dyDescent="0.25">
      <c r="B43" s="139" t="s">
        <v>498</v>
      </c>
      <c r="C43" s="129" t="str">
        <f>IF(OR('2. mindre varm.f.projekter'!$C$7="Nej",'2. mindre varm.f.projekter'!$C$7=""),"",IF(AND('2. mindre varm.f.projekter'!C7="Ja",G43&lt;&gt;"",H43&lt;&gt;"",I43&lt;&gt;""),Lister!C4,""))</f>
        <v/>
      </c>
      <c r="D43" s="129" t="str">
        <f>IF(AND('2. mindre varm.f.projekter'!C7="Ja",G43&lt;&gt;"",H43&lt;&gt;"",I43&lt;&gt;""),'2. mindre varm.f.projekter'!C18,"")</f>
        <v/>
      </c>
      <c r="E43" s="129" t="str">
        <f>IF(AND('2. mindre varm.f.projekter'!C7="Ja",G43&lt;&gt;"",H43&lt;&gt;"",I43&lt;&gt;""),'2. mindre varm.f.projekter'!C25,"")</f>
        <v/>
      </c>
      <c r="F43" s="133" t="str">
        <f>IF(AND('2. mindre varm.f.projekter'!C7="Ja",G43&lt;&gt;"",H43&lt;&gt;"",I43&lt;&gt;""),'2. mindre varm.f.projekter'!C26,"")</f>
        <v/>
      </c>
      <c r="G43" s="134" t="str">
        <f>IF(AND('2. mindre varm.f.projekter'!C7="Ja",I43&lt;&gt;""),'2. mindre varm.f.projekter'!C27,"")</f>
        <v/>
      </c>
      <c r="H43" s="134" t="str">
        <f>IF(AND('2. mindre varm.f.projekter'!C7="Ja",I43&lt;&gt;""),'2. mindre varm.f.projekter'!C28,"")</f>
        <v/>
      </c>
      <c r="I43" s="135" t="str">
        <f>IF('2. mindre varm.f.projekter'!C7="Ja",'2. mindre varm.f.projekter'!$C$31,"")</f>
        <v/>
      </c>
      <c r="J43" s="134" t="str">
        <f>IF(AND('2. mindre varm.f.projekter'!C7="Ja",I43&lt;&gt;"",G43&lt;&gt;"",H43&lt;&gt;""),G43-H43,"")</f>
        <v/>
      </c>
      <c r="K43" s="134" t="str">
        <f>IF(OR(W43="",X43="",G43="",H43="",E43="",F43=""),"",G43*W43-H43*X43)</f>
        <v/>
      </c>
      <c r="L43" s="136" t="str">
        <f>IF(C43="","",LOOKUP(C43,Lister!$C$2:$D$9,Lister!$D$2:$D$9))</f>
        <v/>
      </c>
      <c r="M43" s="136" t="str">
        <f>IF(OR(E43="",F43=""),"",IF(AND(E43=Lister!$J$10,OR(F43=Lister!$J$2,F43=Lister!$J$3,F43=Lister!$J$4,F43=Lister!$J$5,F43=Lister!$J$6,F43=Lister!$J$7,F43=Lister!$J$8,F43=Lister!$J$9)),1.25,1))</f>
        <v/>
      </c>
      <c r="N43" s="135" t="str">
        <f>IF(C43="","",I43-(I43/(1+Lister!$H$12)^$L43))</f>
        <v/>
      </c>
      <c r="O43" s="137" t="str">
        <f>IF(OR(C43="",E43="",F43="",G43="",H43=""),"",(G43*Y43-H43*Z43)*10)</f>
        <v/>
      </c>
      <c r="P43" s="137" t="str">
        <f>IF(OR(C43="",D43="",E43="",F43="",G43="",H43="",J43="",K43="",I43=""),"",MAX(MAX(VLOOKUP($C43,Lister!$C$2:$F$9,3,FALSE)*$J43*$M43*10,VLOOKUP(C43,Lister!$C$2:$F$9,4,FALSE)*$K43*$M43),0))</f>
        <v/>
      </c>
      <c r="Q43" s="127" t="str">
        <f>IF((P43=""),"",IF(P43=VLOOKUP($C43,Lister!$C$2:$F$9,3,FALSE)*$J43*$M43*10,"MWh","CO2"))</f>
        <v/>
      </c>
      <c r="U43" s="69"/>
      <c r="V43" s="68"/>
      <c r="W43" s="110" t="str">
        <f>IF(E43="","",VLOOKUP(E43,Lister!$J$1:$M$18,2,FALSE))</f>
        <v/>
      </c>
      <c r="X43" s="110" t="str">
        <f>IF(F43="","",VLOOKUP(F43,Lister!$J$1:$M$18,2,FALSE))</f>
        <v/>
      </c>
      <c r="Y43" s="110">
        <f>IF(OR(E43="",D43=""),0,IF(D43="Kvoteomfattede",(VLOOKUP(E43,Lister!$J$1:$M$18,3,FALSE)),(VLOOKUP(E43,Lister!$J$1:$M$18,4,FALSE))))</f>
        <v>0</v>
      </c>
      <c r="Z43" s="110">
        <f>IF(OR(F43="",D43=""),0,IF(D43="Kvoteomfattede",(VLOOKUP(F43,Lister!$J$1:$M$18,3,FALSE)),(VLOOKUP(F43,Lister!$J$1:$M$18,4,FALSE))))</f>
        <v>0</v>
      </c>
      <c r="AA43" s="69"/>
      <c r="AB43" s="72"/>
      <c r="AC43" s="69"/>
      <c r="AD43" s="69"/>
    </row>
    <row r="44" spans="1:30" ht="33.75" customHeight="1" x14ac:dyDescent="0.25">
      <c r="A44" s="93"/>
      <c r="B44" s="139" t="s">
        <v>499</v>
      </c>
      <c r="C44" s="129" t="str">
        <f>IF(OR('3. Større varm.f.projekter'!$C$7="Nej",'3. Større varm.f.projekter'!$C$7=""),"",IF(AND('3. Større varm.f.projekter'!C7="Ja",G44&lt;&gt;"",H44&lt;&gt;"",I44&lt;&gt;""),Lister!C4,""))</f>
        <v/>
      </c>
      <c r="D44" s="129" t="str">
        <f>IF(AND('3. Større varm.f.projekter'!C7="Ja",G44&lt;&gt;"",H44&lt;&gt;"",I44&lt;&gt;""),'3. Større varm.f.projekter'!C19,"")</f>
        <v/>
      </c>
      <c r="E44" s="129" t="str">
        <f>IF(AND('3. Større varm.f.projekter'!C7="Ja",G44&lt;&gt;"",H44&lt;&gt;"",I44&lt;&gt;""),'3. Større varm.f.projekter'!C26,"")</f>
        <v/>
      </c>
      <c r="F44" s="133" t="str">
        <f>IF(AND('3. Større varm.f.projekter'!C7="Ja",G44&lt;&gt;"",H44&lt;&gt;"",I44&lt;&gt;""),'3. Større varm.f.projekter'!C27,"")</f>
        <v/>
      </c>
      <c r="G44" s="134" t="str">
        <f>IF(AND('3. Større varm.f.projekter'!C7="Ja",I44&lt;&gt;""),'3. Større varm.f.projekter'!C28,"")</f>
        <v/>
      </c>
      <c r="H44" s="134" t="str">
        <f>IF(AND('3. Større varm.f.projekter'!C7="Ja",I44&lt;&gt;""),'3. Større varm.f.projekter'!C29,"")</f>
        <v/>
      </c>
      <c r="I44" s="135" t="str">
        <f>IF('3. Større varm.f.projekter'!C7="Ja",'3. Større varm.f.projekter'!$C$32,"")</f>
        <v/>
      </c>
      <c r="J44" s="134" t="str">
        <f>IF(AND('3. Større varm.f.projekter'!C7="Ja",I44&lt;&gt;"",G44&lt;&gt;"",H44&lt;&gt;""),G44-H44,"")</f>
        <v/>
      </c>
      <c r="K44" s="134" t="str">
        <f>IF(OR(W44="",X44="",G44="",H44="",E44="",F44=""),"",G44*W44-H44*X44)</f>
        <v/>
      </c>
      <c r="L44" s="136" t="str">
        <f>IF(C44="","",LOOKUP(C44,Lister!$C$2:$D$9,Lister!$D$2:$D$9))</f>
        <v/>
      </c>
      <c r="M44" s="136" t="str">
        <f>IF(OR(E44="",F44=""),"",IF(AND(E44=Lister!$J$10,OR(F44=Lister!$J$2,F44=Lister!$J$3,F44=Lister!$J$4,F44=Lister!$J$5,F44=Lister!$J$6,F44=Lister!$J$7,F44=Lister!$J$8,F44=Lister!$J$9)),1.25,1))</f>
        <v/>
      </c>
      <c r="N44" s="135" t="str">
        <f>IF(C44="","",I44-(I44/(1+Lister!$H$12)^$L44))</f>
        <v/>
      </c>
      <c r="O44" s="137" t="str">
        <f>IF(OR(C44="",E44="",F44="",G44="",H44=""),"",(G44*Y44-H44*Z44)*10)</f>
        <v/>
      </c>
      <c r="P44" s="137" t="str">
        <f>IF(OR(C44="",D44="",E44="",F44="",G44="",H44="",J44="",K44="",I44=""),"",MAX(MAX(VLOOKUP($C44,Lister!$C$2:$F$9,3,FALSE)*$J44*$M44*10,VLOOKUP(C44,Lister!$C$2:$F$9,4,FALSE)*$K44*$M44),0))</f>
        <v/>
      </c>
      <c r="Q44" s="127" t="str">
        <f>IF((P44=""),"",IF(P44=VLOOKUP($C44,Lister!$C$2:$F$9,3,FALSE)*$J44*$M44*10,"MWh","CO2"))</f>
        <v/>
      </c>
      <c r="R44" s="14"/>
      <c r="U44" s="69"/>
      <c r="V44" s="68"/>
      <c r="W44" s="110" t="str">
        <f>IF(E44="","",VLOOKUP(E44,Lister!$J$1:$M$18,2,FALSE))</f>
        <v/>
      </c>
      <c r="X44" s="110" t="str">
        <f>IF(F44="","",VLOOKUP(F44,Lister!$J$1:$M$18,2,FALSE))</f>
        <v/>
      </c>
      <c r="Y44" s="110">
        <f>IF(OR(E44="",D44=""),0,IF(D44="Kvoteomfattede",(VLOOKUP(E44,Lister!$J$1:$M$18,3,FALSE)),(VLOOKUP(E44,Lister!$J$1:$M$18,4,FALSE))))</f>
        <v>0</v>
      </c>
      <c r="Z44" s="110">
        <f>IF(OR(F44="",D44=""),0,IF(D44="Kvoteomfattede",(VLOOKUP(F44,Lister!$J$1:$M$18,3,FALSE)),(VLOOKUP(F44,Lister!$J$1:$M$18,4,FALSE))))</f>
        <v>0</v>
      </c>
      <c r="AA44" s="69"/>
      <c r="AB44" s="72"/>
      <c r="AC44" s="69"/>
      <c r="AD44" s="69"/>
    </row>
    <row r="45" spans="1:30" x14ac:dyDescent="0.25">
      <c r="K45" s="14"/>
      <c r="P45" s="14"/>
      <c r="Q45" s="14"/>
      <c r="R45" s="14"/>
      <c r="U45" s="69"/>
      <c r="V45" s="68"/>
      <c r="W45" s="69"/>
      <c r="X45" s="69"/>
      <c r="Y45" s="69"/>
      <c r="Z45" s="69"/>
      <c r="AA45" s="69"/>
      <c r="AB45" s="72"/>
      <c r="AC45" s="69"/>
      <c r="AD45" s="69"/>
    </row>
    <row r="46" spans="1:30" x14ac:dyDescent="0.25">
      <c r="K46" s="14"/>
      <c r="P46" s="14"/>
      <c r="Q46" s="14"/>
      <c r="U46" s="69"/>
      <c r="V46" s="68"/>
      <c r="W46" s="69"/>
      <c r="X46" s="69"/>
      <c r="Y46" s="69"/>
      <c r="Z46" s="69"/>
      <c r="AA46" s="69"/>
      <c r="AB46" s="72"/>
      <c r="AC46" s="69"/>
      <c r="AD46" s="69"/>
    </row>
    <row r="47" spans="1:30" ht="15.75" thickBot="1" x14ac:dyDescent="0.3">
      <c r="B47" s="15" t="s">
        <v>428</v>
      </c>
      <c r="C47" s="16"/>
      <c r="D47" s="16"/>
      <c r="E47" s="16"/>
      <c r="F47" s="16"/>
      <c r="G47" s="16"/>
      <c r="H47" s="16"/>
      <c r="I47" s="17" t="str">
        <f>IF(SUM(I20:I34,I43:I44)=0,"",SUM(I20:I34,I43:I44))</f>
        <v/>
      </c>
      <c r="J47" s="16"/>
      <c r="K47" s="16"/>
      <c r="L47" s="16"/>
      <c r="M47" s="16"/>
      <c r="N47" s="17" t="str">
        <f>IF(SUM(N20:N34,N43:N44)=0,"",SUM(N20:N34,N43:N44))</f>
        <v/>
      </c>
      <c r="O47" s="17" t="str">
        <f>IF(SUM(O20:O34,O43:O44)=0,"",SUM(O20:O34,O43:O44))</f>
        <v/>
      </c>
      <c r="P47" s="17" t="str">
        <f>IF(SUM(P20:P34,P43:P44)=0,"",SUM(P20:P34,P43:P44))</f>
        <v/>
      </c>
      <c r="U47" s="69"/>
      <c r="V47" s="68"/>
      <c r="W47" s="69"/>
      <c r="X47" s="69"/>
      <c r="Y47" s="69"/>
      <c r="Z47" s="69"/>
      <c r="AA47" s="69"/>
      <c r="AB47" s="72"/>
      <c r="AC47" s="69"/>
      <c r="AD47" s="69"/>
    </row>
    <row r="48" spans="1:30" ht="15.75" thickTop="1" x14ac:dyDescent="0.25">
      <c r="U48" s="69"/>
      <c r="V48" s="68"/>
      <c r="W48" s="69"/>
      <c r="X48" s="69"/>
      <c r="Y48" s="69"/>
      <c r="Z48" s="69"/>
      <c r="AA48" s="69"/>
      <c r="AB48" s="72"/>
      <c r="AC48" s="69"/>
      <c r="AD48" s="69"/>
    </row>
    <row r="49" spans="2:31" ht="15.75" thickBot="1" x14ac:dyDescent="0.3">
      <c r="U49" s="69"/>
      <c r="V49" s="68"/>
      <c r="W49" s="69"/>
      <c r="X49" s="69"/>
      <c r="Y49" s="69"/>
      <c r="Z49" s="69"/>
      <c r="AA49" s="69"/>
      <c r="AB49" s="72"/>
      <c r="AC49" s="69"/>
      <c r="AD49" s="69"/>
    </row>
    <row r="50" spans="2:31" x14ac:dyDescent="0.25">
      <c r="U50" s="69"/>
      <c r="V50" s="68"/>
      <c r="W50" s="69"/>
      <c r="X50" s="197" t="s">
        <v>431</v>
      </c>
      <c r="Y50" s="199" t="e">
        <f>($I$47-$Y$53)/$O$47</f>
        <v>#VALUE!</v>
      </c>
      <c r="Z50" s="69"/>
      <c r="AA50" s="69"/>
      <c r="AB50" s="72"/>
      <c r="AC50" s="69"/>
      <c r="AD50" s="194"/>
      <c r="AE50" s="195"/>
    </row>
    <row r="51" spans="2:31" x14ac:dyDescent="0.25">
      <c r="U51" s="69"/>
      <c r="V51" s="68"/>
      <c r="W51" s="69"/>
      <c r="X51" s="198"/>
      <c r="Y51" s="200"/>
      <c r="Z51" s="69"/>
      <c r="AA51" s="69"/>
      <c r="AB51" s="72"/>
      <c r="AC51" s="69"/>
      <c r="AD51" s="194"/>
      <c r="AE51" s="195"/>
    </row>
    <row r="52" spans="2:31" x14ac:dyDescent="0.25">
      <c r="U52" s="69"/>
      <c r="V52" s="68"/>
      <c r="W52" s="69"/>
      <c r="X52" s="68" t="s">
        <v>429</v>
      </c>
      <c r="Y52" s="122" t="e">
        <f>$P$47/$N$47</f>
        <v>#VALUE!</v>
      </c>
      <c r="Z52" s="69"/>
      <c r="AA52" s="69"/>
      <c r="AB52" s="72"/>
      <c r="AC52" s="69"/>
      <c r="AD52" s="69"/>
    </row>
    <row r="53" spans="2:31" ht="60.75" customHeight="1" thickBot="1" x14ac:dyDescent="0.3">
      <c r="U53" s="69"/>
      <c r="V53" s="68"/>
      <c r="W53" s="69"/>
      <c r="X53" s="78" t="s">
        <v>430</v>
      </c>
      <c r="Y53" s="123" t="e">
        <f>IF(AND($D$5="Lille",$Y$52&gt;50%),50%*$N$47,IF(AND($D$5="Mellemstor",$Y$52&gt;40%),40%*$N$47,IF(AND($D$5="Stor",$Y$52&gt;30%),30%*$N$47,$C$54)))</f>
        <v>#VALUE!</v>
      </c>
      <c r="Z53" s="69"/>
      <c r="AA53" s="69"/>
      <c r="AB53" s="72"/>
      <c r="AC53" s="69"/>
      <c r="AD53" s="69"/>
    </row>
    <row r="54" spans="2:31" ht="60.75" customHeight="1" thickBot="1" x14ac:dyDescent="0.3">
      <c r="B54" s="18" t="s">
        <v>438</v>
      </c>
      <c r="C54" s="2" t="str">
        <f>IF($D$5="","",$P$47)</f>
        <v/>
      </c>
      <c r="U54" s="69"/>
      <c r="V54" s="78"/>
      <c r="W54" s="79"/>
      <c r="X54" s="79"/>
      <c r="Y54" s="79"/>
      <c r="Z54" s="79"/>
      <c r="AA54" s="79"/>
      <c r="AB54" s="80"/>
      <c r="AC54" s="69"/>
      <c r="AD54" s="69"/>
    </row>
    <row r="55" spans="2:31" ht="30" x14ac:dyDescent="0.25">
      <c r="B55" s="18" t="s">
        <v>384</v>
      </c>
      <c r="C55" s="5" t="str">
        <f>IF(OR(C54="",$D$5=""),"",($I$47-$C$58)/$O$47)</f>
        <v/>
      </c>
      <c r="E55" s="209" t="str">
        <f>IF(AND($C$55&gt;0,$C$55&lt;2),"Du får ikke tilskud til dit projekt, da der ikke gives tilskud til projekter med en tilbagebetalingstid under 2 år.",IF($C$55=0,"Der kan ikke gives tilskud til projekter med en tilbagebetalingstid under 2 år.",""))</f>
        <v/>
      </c>
      <c r="F55" s="209"/>
      <c r="G55" s="209"/>
      <c r="H55" s="209"/>
      <c r="I55" s="6">
        <f>IF(AND($C$55&gt;0,$C$55&lt;2),1,IF($C$55=0,1,0))</f>
        <v>0</v>
      </c>
    </row>
    <row r="56" spans="2:31" ht="60.75" customHeight="1" x14ac:dyDescent="0.25"/>
    <row r="57" spans="2:31" ht="60.75" customHeight="1" x14ac:dyDescent="0.25">
      <c r="B57" s="18" t="s">
        <v>427</v>
      </c>
      <c r="C57" s="3" t="str">
        <f>IF(OR(C54="",$D$5=""),"",C58/N47)</f>
        <v/>
      </c>
    </row>
    <row r="58" spans="2:31" ht="21" x14ac:dyDescent="0.25">
      <c r="B58" s="18" t="s">
        <v>414</v>
      </c>
      <c r="C58" s="4" t="str">
        <f>IF(OR(C54="",$D$5="",),"",IF(AND($Y$50&lt;2,$Y$50&gt;0,2*$O$47&lt;$I$47),$I$47-2*$O$47,IF(OR($Y$50&gt;2,$Y$50=2,$Y$50&lt;0),$Y$53,0)))</f>
        <v/>
      </c>
      <c r="E58" s="205" t="str">
        <f>IF(C58&lt;10000,"Du får ikke tilskud til projektet, da du ansøger om mindre end 10.000 kr.",IF($D$5="","Du mangler at angive din virksomhedsstørrelse",IF(C58="","",IF($C$58&gt;111558999,"Der gives maksimalt tilskud til 15 mio. euro.",""))))</f>
        <v>Du mangler at angive din virksomhedsstørrelse</v>
      </c>
      <c r="F58" s="205"/>
      <c r="G58" s="205"/>
      <c r="H58" s="205"/>
      <c r="J58" s="19"/>
    </row>
    <row r="60" spans="2:31" x14ac:dyDescent="0.25">
      <c r="B60" s="204"/>
      <c r="C60" s="204"/>
    </row>
    <row r="61" spans="2:31" x14ac:dyDescent="0.25">
      <c r="B61" s="204"/>
      <c r="C61" s="204"/>
    </row>
  </sheetData>
  <mergeCells count="56">
    <mergeCell ref="V14:AB14"/>
    <mergeCell ref="AB17:AB18"/>
    <mergeCell ref="B60:C61"/>
    <mergeCell ref="E58:H58"/>
    <mergeCell ref="L17:L18"/>
    <mergeCell ref="C17:C18"/>
    <mergeCell ref="D17:D18"/>
    <mergeCell ref="B38:H38"/>
    <mergeCell ref="B40:B41"/>
    <mergeCell ref="C40:C41"/>
    <mergeCell ref="D40:D41"/>
    <mergeCell ref="E55:H55"/>
    <mergeCell ref="B17:B18"/>
    <mergeCell ref="E17:F17"/>
    <mergeCell ref="G17:H17"/>
    <mergeCell ref="J17:J18"/>
    <mergeCell ref="AC17:AD17"/>
    <mergeCell ref="AE17:AF17"/>
    <mergeCell ref="AD50:AD51"/>
    <mergeCell ref="AE50:AE51"/>
    <mergeCell ref="O40:O41"/>
    <mergeCell ref="Y17:Z17"/>
    <mergeCell ref="X50:X51"/>
    <mergeCell ref="Y50:Y51"/>
    <mergeCell ref="W17:X17"/>
    <mergeCell ref="N40:N41"/>
    <mergeCell ref="I17:I18"/>
    <mergeCell ref="M17:M18"/>
    <mergeCell ref="N17:N18"/>
    <mergeCell ref="K17:K18"/>
    <mergeCell ref="L40:L41"/>
    <mergeCell ref="I40:I41"/>
    <mergeCell ref="B2:H2"/>
    <mergeCell ref="B5:C5"/>
    <mergeCell ref="D8:H8"/>
    <mergeCell ref="D10:H10"/>
    <mergeCell ref="B3:H3"/>
    <mergeCell ref="F5:H5"/>
    <mergeCell ref="B10:C10"/>
    <mergeCell ref="B8:C8"/>
    <mergeCell ref="B15:H15"/>
    <mergeCell ref="Q17:Q18"/>
    <mergeCell ref="Q40:Q41"/>
    <mergeCell ref="J5:L5"/>
    <mergeCell ref="J8:L8"/>
    <mergeCell ref="J10:L10"/>
    <mergeCell ref="O17:O18"/>
    <mergeCell ref="P17:P18"/>
    <mergeCell ref="B12:C12"/>
    <mergeCell ref="D12:H12"/>
    <mergeCell ref="P40:P41"/>
    <mergeCell ref="E40:F40"/>
    <mergeCell ref="G40:H40"/>
    <mergeCell ref="J40:J41"/>
    <mergeCell ref="K40:K41"/>
    <mergeCell ref="M40:M41"/>
  </mergeCells>
  <conditionalFormatting sqref="AE20:AF34 AA35:AB39 AG35:AH39 AE40:AF43 Y20:Z34 Y40:Z44">
    <cfRule type="cellIs" dxfId="26" priority="27" operator="equal">
      <formula>0</formula>
    </cfRule>
  </conditionalFormatting>
  <conditionalFormatting sqref="N35:N39 AD35:AD39">
    <cfRule type="expression" dxfId="25" priority="44">
      <formula>$Y35=""</formula>
    </cfRule>
  </conditionalFormatting>
  <conditionalFormatting sqref="C58">
    <cfRule type="expression" dxfId="24" priority="25">
      <formula>C58&lt;10000</formula>
    </cfRule>
  </conditionalFormatting>
  <conditionalFormatting sqref="E58:H58">
    <cfRule type="expression" dxfId="23" priority="1">
      <formula>$C$58&gt;111558999</formula>
    </cfRule>
    <cfRule type="expression" dxfId="22" priority="8">
      <formula>$D$5=""</formula>
    </cfRule>
    <cfRule type="expression" dxfId="21" priority="21">
      <formula>$C$58&lt;10000</formula>
    </cfRule>
  </conditionalFormatting>
  <conditionalFormatting sqref="J5">
    <cfRule type="expression" dxfId="20" priority="20">
      <formula>$D$5=""</formula>
    </cfRule>
  </conditionalFormatting>
  <conditionalFormatting sqref="E5">
    <cfRule type="iconSet" priority="19">
      <iconSet iconSet="3Symbols2">
        <cfvo type="percent" val="0"/>
        <cfvo type="num" val="0.1"/>
        <cfvo type="num" val="1"/>
      </iconSet>
    </cfRule>
  </conditionalFormatting>
  <conditionalFormatting sqref="I12">
    <cfRule type="iconSet" priority="18">
      <iconSet iconSet="3Symbols2">
        <cfvo type="percent" val="0"/>
        <cfvo type="num" val="0.5"/>
        <cfvo type="num" val="1"/>
      </iconSet>
    </cfRule>
  </conditionalFormatting>
  <conditionalFormatting sqref="I10">
    <cfRule type="iconSet" priority="17">
      <iconSet iconSet="3Symbols2">
        <cfvo type="percent" val="0"/>
        <cfvo type="num" val="0.5"/>
        <cfvo type="num" val="1"/>
      </iconSet>
    </cfRule>
  </conditionalFormatting>
  <conditionalFormatting sqref="I8">
    <cfRule type="iconSet" priority="16">
      <iconSet iconSet="3Symbols2">
        <cfvo type="percent" val="0"/>
        <cfvo type="num" val="0.5"/>
        <cfvo type="num" val="1"/>
      </iconSet>
    </cfRule>
  </conditionalFormatting>
  <conditionalFormatting sqref="J5:L5">
    <cfRule type="expression" dxfId="19" priority="15">
      <formula>$D$5=""</formula>
    </cfRule>
  </conditionalFormatting>
  <conditionalFormatting sqref="J8:L8">
    <cfRule type="expression" dxfId="18" priority="14">
      <formula>$D$8=""</formula>
    </cfRule>
  </conditionalFormatting>
  <conditionalFormatting sqref="J10:L10">
    <cfRule type="expression" dxfId="17" priority="11">
      <formula>$D$10=""</formula>
    </cfRule>
  </conditionalFormatting>
  <conditionalFormatting sqref="E55:H55">
    <cfRule type="expression" dxfId="16" priority="4">
      <formula>$I$55=1</formula>
    </cfRule>
  </conditionalFormatting>
  <conditionalFormatting sqref="C55">
    <cfRule type="expression" dxfId="15" priority="3">
      <formula>$I$55=1</formula>
    </cfRule>
  </conditionalFormatting>
  <conditionalFormatting sqref="AB20:AB34 AB40:AB43">
    <cfRule type="expression" dxfId="14" priority="50">
      <formula>$W20=""</formula>
    </cfRule>
  </conditionalFormatting>
  <dataValidations xWindow="684" yWindow="323" count="28">
    <dataValidation allowBlank="1" showInputMessage="1" showErrorMessage="1" promptTitle="Virksomhedsstørrelse" prompt="Her skal du angive virksomhedsstørrelse på den ansøgende virksomhed. Det er vigtigt, at du angiver den samme virksomhedsstørrelse som du har angivet i ansøgningen på ansøgningsportalen." sqref="B5:C5" xr:uid="{00000000-0002-0000-0400-000000000000}"/>
    <dataValidation allowBlank="1" showInputMessage="1" showErrorMessage="1" promptTitle="Før-situationen" prompt="Beskriv entydigt før-situationen for de enkelte tiltag i projektet. Herunder skal du redegøre for produktionsvolumen og eventuelle ændringer i denne. Har du lavet en udvidet projektbeskrivelse, kan du henvise til den. " sqref="B8:C8" xr:uid="{00000000-0002-0000-0400-000001000000}"/>
    <dataValidation allowBlank="1" showInputMessage="1" showErrorMessage="1" promptTitle="Efter-situationen" prompt="Beskriv den forventede efter-situation for de enkelte tiltag, samt hvilke aktiviteter der iværksættes, for at opnå den konkrete besparelse. Redegør for eventuelle ændringer i produktionsvolumen." sqref="B10:C10" xr:uid="{00000000-0002-0000-0400-000002000000}"/>
    <dataValidation allowBlank="1" showInputMessage="1" showErrorMessage="1" promptTitle="Levetidskategori" prompt="Her skal du vælge hvilken levetidskategori tiltaget omhandler fra listen. Se vejledning til levetidskategori på Energistyrelsens hjemmeside. Levetiden bestemmes automatisk. Udover den faktiske levetid, indgår parametre som fx teknisk og økonomisk levetid." sqref="C17:C18" xr:uid="{00000000-0002-0000-0400-000003000000}"/>
    <dataValidation allowBlank="1" showInputMessage="1" showErrorMessage="1" promptTitle="Energitype" prompt="Vælg energitype i før- og efter-situationen fra listen. Er der tale om tiltag, hvor der er besparelse på flere forskellige energityper (f.eks. både en gas- og elbesparelse), skal opgørelsen af besparelsen ske på hver sin linje – én for hver energitype." sqref="E17:F17" xr:uid="{00000000-0002-0000-0400-000005000000}"/>
    <dataValidation allowBlank="1" showInputMessage="1" showErrorMessage="1" promptTitle="Årligt energiforbrug" prompt="Energiforbruget i før- og efter-situationen angives i MWh._x000a_Før-forbruget og estimeringen af efter-forbruget skal relatere direkte til den vedhæftede dokumentation for forbruget. " sqref="G17:H17" xr:uid="{00000000-0002-0000-0400-000006000000}"/>
    <dataValidation allowBlank="1" showInputMessage="1" showErrorMessage="1" promptTitle="Årlig energibesparelse" prompt="Her beregnes den årlgie energibesparelse på baggrund af det oplyste før- og efter-forbrug." sqref="J17:J18" xr:uid="{00000000-0002-0000-0400-000007000000}"/>
    <dataValidation allowBlank="1" showInputMessage="1" showErrorMessage="1" promptTitle="Årlig CO2 besparelse" prompt="Her beregnes den årlige CO2 besparelse på baggrund af CO2-emissionsfaktorerne for de valgte energityper og energiforbruget. " sqref="K40:K41 K17:K18" xr:uid="{00000000-0002-0000-0400-000008000000}"/>
    <dataValidation allowBlank="1" showInputMessage="1" showErrorMessage="1" promptTitle="Prioriteringsfaktor" prompt="Udfyldes automatisk på baggrund af de valgte energityper. " sqref="M17:M18 M40:M41" xr:uid="{00000000-0002-0000-0400-000009000000}"/>
    <dataValidation allowBlank="1" showInputMessage="1" showErrorMessage="1" promptTitle="Anslået investering" prompt="Her skal du angive de anslåede investeringsomkostninger for hvert tiltag. Investeringen skal relatere direkte til det fremsendte budget. Du kan læse hvilke omkostninger der kan tælles med i støtteberettigede omkostninger i vejledning til ansøgning. " sqref="I17:I18" xr:uid="{00000000-0002-0000-0400-00000A000000}"/>
    <dataValidation allowBlank="1" showInputMessage="1" showErrorMessage="1" promptTitle="Støtteberettiget omkostning" prompt="De støtteberettigede omkostninger for hvert tiltag beregnes ved at sammenligne investeringsomkostningerne med omkostningerne ved en kontrafaktisk investering, der ville være foretaget uden støtten." sqref="N17:N18 N40:N41" xr:uid="{00000000-0002-0000-0400-00000B000000}"/>
    <dataValidation allowBlank="1" showInputMessage="1" showErrorMessage="1" promptTitle="Årlig økonomisk besparelse" prompt="Årlig økonomisk besparelse beregnes automatisk på baggrund af det årlige energiforbrug og energipriser. Energipriser bestemmes af de valgte energityper og fastsættes af Energistyrelsen." sqref="O17:O18 O40:O41" xr:uid="{00000000-0002-0000-0400-00000C000000}"/>
    <dataValidation allowBlank="1" showInputMessage="1" showErrorMessage="1" promptTitle="Tilskud per tiltag" prompt="Tilskuddet for hvert tiltag beregnes enten på baggrund af energibesparelsen eller CO2-besparelsen. Der vælges altid den metode som giver det største tilskud. Bemærk af der først regnes et tilskud når alle felter i rækken er udfyldt." sqref="P17:P18 P40:P41" xr:uid="{00000000-0002-0000-0400-00000D000000}"/>
    <dataValidation allowBlank="1" showInputMessage="1" showErrorMessage="1" promptTitle="Portalberegnere" prompt="Her overføres værdier hvis du har udfyldt fanerne til portalberegnerne. Du kan ikke rette i værdierne i denne fane. Hvis du skal rette noget til portalberegnerne, skal du gøre de i fanerne til portalberegnerne. " sqref="B40:B41" xr:uid="{00000000-0002-0000-0400-00000E000000}"/>
    <dataValidation allowBlank="1" showInputMessage="1" showErrorMessage="1" promptTitle="Ansøgt støttebeløb" prompt="Her angives det totale ansøgte støttebeløb. Der medtages ansøgt beløb fra både de specifikke energisparetiltag og portalberegnere." sqref="B54" xr:uid="{00000000-0002-0000-0400-00000F000000}"/>
    <dataValidation allowBlank="1" showInputMessage="1" showErrorMessage="1" promptTitle="Simpel tilbagebehandlingstid" prompt="Et krav for at få tilskud er, at tilbagebetalingstiden (TBT) inklusive støtte er mere end 2 år. Såfremt det viser sig, at projektet ikke overholder TBT-kravet, vil tilskuddet justeres ned, så TBT er 2 år.  " sqref="B55" xr:uid="{00000000-0002-0000-0400-000010000000}"/>
    <dataValidation allowBlank="1" showInputMessage="1" showErrorMessage="1" promptTitle="Endelig støtteandel" prompt="Der kan aldrig udbetales mere end de maksimale støtteprocenter ud fra virksomhedsstørrelse, dvs. 30%, 40% eller 50% af de støtteberettigede omkostninger for henholdsvis lille, mellem eller stor virksomhed. " sqref="B57" xr:uid="{00000000-0002-0000-0400-000011000000}"/>
    <dataValidation allowBlank="1" showInputMessage="1" showErrorMessage="1" promptTitle="Endeligt støttebeløb" prompt="Her ses det endelige ansøgte støttebeløb. Hvis det afviger fra det ansøgte støttebeløb, vil det være fordi der er justeret for TBT eller støtteandel. Bemærk at det ansøgte beløb skal være mindst 10.000 kr." sqref="B58" xr:uid="{00000000-0002-0000-0400-000012000000}"/>
    <dataValidation allowBlank="1" showInputMessage="1" showErrorMessage="1" promptTitle="Specifikke tiltag" prompt="Her skal du angive oplysninger om tiltag som ikke omhandler portalberegnerne i de forrige faner. " sqref="B15:H15" xr:uid="{00000000-0002-0000-0400-000013000000}"/>
    <dataValidation allowBlank="1" showInputMessage="1" showErrorMessage="1" promptTitle="Opgørelse af eftersituationen" prompt="Beskriv hvordan du vil opgøre energiforbruget i efter-situationen, når du skal anmode om udbetaling. Fx at du vil opgøre energiforbruget via målinger eller teoretiske beregninger. " sqref="B12:C12" xr:uid="{00000000-0002-0000-0400-000014000000}"/>
    <dataValidation allowBlank="1" showInputMessage="1" showErrorMessage="1" promptTitle="Levetid" prompt="Levetiden vælges autimatisk på baggrund af den valgte levetidskategori. " sqref="L17:L18" xr:uid="{00000000-0002-0000-0400-000015000000}"/>
    <dataValidation allowBlank="1" showInputMessage="1" showErrorMessage="1" promptTitle="Levetid" prompt="Levetiden vælges autimatisk på baggrund af levetidskategorien. " sqref="L40:L41" xr:uid="{00000000-0002-0000-0400-000016000000}"/>
    <dataValidation allowBlank="1" showInputMessage="1" showErrorMessage="1" promptTitle="Anslået investering" prompt="Her vises de anslåede investeringsomkostninger, som du angav i fanerne til portalberegnerne." sqref="I40:I41" xr:uid="{00000000-0002-0000-0400-000017000000}"/>
    <dataValidation allowBlank="1" showInputMessage="1" showErrorMessage="1" promptTitle="Årlig energibesparelse" prompt="Her beregnes den årlige energibesparelse på baggrund af det oplyste før- og efter-forbrug." sqref="J40:J41" xr:uid="{00000000-0002-0000-0400-000018000000}"/>
    <dataValidation allowBlank="1" showInputMessage="1" showErrorMessage="1" promptTitle="Årligt energiforbrug" prompt="Her vises det energiforbrug i før- og efter-situationen som blev beregnet i fanerne til portalberegninger." sqref="G40:H40" xr:uid="{00000000-0002-0000-0400-000019000000}"/>
    <dataValidation allowBlank="1" showInputMessage="1" showErrorMessage="1" promptTitle="Energitype" prompt="Her vises energityperne i før- og eftersituationern på baggrund af oplysningerne som du opgav i fanerne til portalberegnerne. " sqref="E40:F40" xr:uid="{00000000-0002-0000-0400-00001A000000}"/>
    <dataValidation allowBlank="1" showInputMessage="1" showErrorMessage="1" promptTitle="Levetidskategori" prompt="Levetidskategorien vælges automatisk for tiltag hvor der er benyttet portalberegner. Levetiden bestemmes automatisk. Udover den faktiske levetid, indgår flere parametre, som fx teknisk levetid, økonomisk levetid m.v." sqref="C40:C41" xr:uid="{00000000-0002-0000-0400-00001C000000}"/>
    <dataValidation allowBlank="1" showInputMessage="1" showErrorMessage="1" promptTitle="Portalberegnere" prompt="Her overføres værdier hvis du har udfyldt fanerne til portalberegnerne. Du kan ikke rette i værdierne i denne fane. Hvis du skal rette noget til portalberegnerne, skal du gøre det i fanerne til portalberegnerne. " sqref="B38:H38" xr:uid="{00000000-0002-0000-0400-00001D00000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xWindow="684" yWindow="323" count="4">
        <x14:dataValidation type="list" allowBlank="1" showInputMessage="1" showErrorMessage="1" xr:uid="{00000000-0002-0000-0400-00001E000000}">
          <x14:formula1>
            <xm:f>Lister!$A$2:$A$4</xm:f>
          </x14:formula1>
          <xm:sqref>D5</xm:sqref>
        </x14:dataValidation>
        <x14:dataValidation type="list" allowBlank="1" showInputMessage="1" showErrorMessage="1" xr:uid="{00000000-0002-0000-0400-00001F000000}">
          <x14:formula1>
            <xm:f>Lister!$C$2:$C$9</xm:f>
          </x14:formula1>
          <xm:sqref>C20:C34</xm:sqref>
        </x14:dataValidation>
        <x14:dataValidation type="list" allowBlank="1" showInputMessage="1" showErrorMessage="1" xr:uid="{00000000-0002-0000-0400-000020000000}">
          <x14:formula1>
            <xm:f>Lister!$O$2:$O$3</xm:f>
          </x14:formula1>
          <xm:sqref>D20:D34</xm:sqref>
        </x14:dataValidation>
        <x14:dataValidation type="list" allowBlank="1" showInputMessage="1" showErrorMessage="1" xr:uid="{00000000-0002-0000-0400-000021000000}">
          <x14:formula1>
            <xm:f>Lister!$J$2:$J$18</xm:f>
          </x14:formula1>
          <xm:sqref>E20:F34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5">
    <tabColor theme="7" tint="0.59999389629810485"/>
  </sheetPr>
  <dimension ref="A1:U721"/>
  <sheetViews>
    <sheetView topLeftCell="N1" zoomScale="115" zoomScaleNormal="115" workbookViewId="0">
      <selection activeCell="U7" sqref="U7"/>
    </sheetView>
  </sheetViews>
  <sheetFormatPr defaultColWidth="9.140625" defaultRowHeight="15" x14ac:dyDescent="0.25"/>
  <cols>
    <col min="1" max="1" width="27.42578125" style="43" customWidth="1"/>
    <col min="2" max="2" width="9.140625" style="43" customWidth="1"/>
    <col min="3" max="3" width="68.140625" style="43" customWidth="1"/>
    <col min="4" max="4" width="9.140625" style="43" customWidth="1"/>
    <col min="5" max="5" width="15.85546875" style="43" customWidth="1"/>
    <col min="6" max="6" width="22.42578125" style="43" customWidth="1"/>
    <col min="7" max="7" width="6.28515625" style="43" customWidth="1"/>
    <col min="8" max="8" width="39.42578125" style="43" customWidth="1"/>
    <col min="9" max="9" width="9.140625" style="43" customWidth="1"/>
    <col min="10" max="10" width="27.42578125" style="43" customWidth="1"/>
    <col min="11" max="11" width="33.85546875" style="43" customWidth="1"/>
    <col min="12" max="12" width="36.7109375" style="43" customWidth="1"/>
    <col min="13" max="13" width="39.5703125" style="43" customWidth="1"/>
    <col min="14" max="14" width="14.7109375" style="43" customWidth="1"/>
    <col min="15" max="15" width="21.42578125" style="48" customWidth="1"/>
    <col min="16" max="16" width="17.85546875" style="48" customWidth="1"/>
    <col min="17" max="17" width="35.140625" style="48" bestFit="1" customWidth="1"/>
    <col min="18" max="18" width="10.140625" style="48" customWidth="1"/>
    <col min="19" max="19" width="5.85546875" style="48" customWidth="1"/>
    <col min="20" max="20" width="17.42578125" style="48" bestFit="1" customWidth="1"/>
    <col min="21" max="21" width="89" style="48" customWidth="1"/>
    <col min="22" max="22" width="9.140625" style="43" customWidth="1"/>
    <col min="23" max="16384" width="9.140625" style="43"/>
  </cols>
  <sheetData>
    <row r="1" spans="1:21" x14ac:dyDescent="0.25">
      <c r="A1" s="42" t="s">
        <v>0</v>
      </c>
      <c r="C1" s="213" t="s">
        <v>3</v>
      </c>
      <c r="D1" s="213"/>
      <c r="E1" s="44" t="s">
        <v>389</v>
      </c>
      <c r="F1" s="45" t="s">
        <v>390</v>
      </c>
      <c r="H1" s="42" t="s">
        <v>5</v>
      </c>
      <c r="J1" s="146" t="s">
        <v>8</v>
      </c>
      <c r="K1" s="147" t="s">
        <v>533</v>
      </c>
      <c r="L1" s="147" t="s">
        <v>534</v>
      </c>
      <c r="M1" s="148" t="s">
        <v>535</v>
      </c>
      <c r="O1" s="47" t="s">
        <v>537</v>
      </c>
      <c r="Q1" s="47" t="s">
        <v>34</v>
      </c>
      <c r="R1" s="49"/>
      <c r="T1" s="150" t="s">
        <v>916</v>
      </c>
      <c r="U1" s="150" t="s">
        <v>35</v>
      </c>
    </row>
    <row r="2" spans="1:21" x14ac:dyDescent="0.25">
      <c r="A2" s="50" t="s">
        <v>1</v>
      </c>
      <c r="C2" s="50" t="s">
        <v>420</v>
      </c>
      <c r="D2" s="51">
        <v>4</v>
      </c>
      <c r="E2" s="52">
        <f t="shared" ref="E2:E9" si="0">$D$13*(((1+$H$9)^($D2)-1)/($H$9*(1+$H$9)^($D2)))</f>
        <v>36.730792086122172</v>
      </c>
      <c r="F2" s="52">
        <f>$D$14*(((1+$H$9)^($D2)-1)/($H$9*(1+$H$9)^($D2)))</f>
        <v>1836.5396043061087</v>
      </c>
      <c r="H2" s="53" t="s">
        <v>6</v>
      </c>
      <c r="J2" s="140" t="s">
        <v>9</v>
      </c>
      <c r="K2" s="62">
        <v>2.5000000000000001E-2</v>
      </c>
      <c r="L2" s="62">
        <v>66</v>
      </c>
      <c r="M2" s="141">
        <v>66</v>
      </c>
      <c r="O2" s="54" t="s">
        <v>538</v>
      </c>
      <c r="Q2" s="55" t="s">
        <v>466</v>
      </c>
      <c r="R2" s="49"/>
      <c r="T2" s="62">
        <v>11100</v>
      </c>
      <c r="U2" s="62" t="s">
        <v>36</v>
      </c>
    </row>
    <row r="3" spans="1:21" x14ac:dyDescent="0.25">
      <c r="A3" s="50" t="s">
        <v>488</v>
      </c>
      <c r="C3" s="50" t="s">
        <v>421</v>
      </c>
      <c r="D3" s="51">
        <v>8</v>
      </c>
      <c r="E3" s="52">
        <f t="shared" si="0"/>
        <v>68.739555366785538</v>
      </c>
      <c r="F3" s="52">
        <f t="shared" ref="F3:F9" si="1">$D$14*(((1+$H$9)^($D3)-1)/($H$9*(1+$H$9)^($D3)))</f>
        <v>3436.9777683392772</v>
      </c>
      <c r="H3" s="53" t="s">
        <v>7</v>
      </c>
      <c r="J3" s="140" t="s">
        <v>497</v>
      </c>
      <c r="K3" s="62">
        <v>2.5000000000000001E-2</v>
      </c>
      <c r="L3" s="62">
        <v>66</v>
      </c>
      <c r="M3" s="141">
        <v>66</v>
      </c>
      <c r="O3" s="54" t="s">
        <v>539</v>
      </c>
      <c r="Q3" s="55" t="s">
        <v>467</v>
      </c>
      <c r="R3" s="49"/>
      <c r="T3" s="62">
        <v>11200</v>
      </c>
      <c r="U3" s="62" t="s">
        <v>37</v>
      </c>
    </row>
    <row r="4" spans="1:21" x14ac:dyDescent="0.25">
      <c r="A4" s="50" t="s">
        <v>2</v>
      </c>
      <c r="C4" s="50" t="s">
        <v>422</v>
      </c>
      <c r="D4" s="51">
        <v>10</v>
      </c>
      <c r="E4" s="52">
        <f t="shared" si="0"/>
        <v>83.166053225779365</v>
      </c>
      <c r="F4" s="52">
        <f t="shared" si="1"/>
        <v>4158.302661288968</v>
      </c>
      <c r="J4" s="140" t="s">
        <v>11</v>
      </c>
      <c r="K4" s="62">
        <v>3.3000000000000002E-2</v>
      </c>
      <c r="L4" s="62">
        <v>42</v>
      </c>
      <c r="M4" s="141">
        <v>42</v>
      </c>
      <c r="Q4" s="55" t="s">
        <v>470</v>
      </c>
      <c r="R4" s="49"/>
      <c r="T4" s="62">
        <v>11300</v>
      </c>
      <c r="U4" s="62" t="s">
        <v>38</v>
      </c>
    </row>
    <row r="5" spans="1:21" x14ac:dyDescent="0.25">
      <c r="C5" s="50" t="s">
        <v>423</v>
      </c>
      <c r="D5" s="51">
        <v>4</v>
      </c>
      <c r="E5" s="52">
        <f t="shared" si="0"/>
        <v>36.730792086122172</v>
      </c>
      <c r="F5" s="52">
        <f t="shared" si="1"/>
        <v>1836.5396043061087</v>
      </c>
      <c r="J5" s="140" t="s">
        <v>536</v>
      </c>
      <c r="K5" s="62">
        <v>3.3000000000000002E-2</v>
      </c>
      <c r="L5" s="62">
        <v>12</v>
      </c>
      <c r="M5" s="141">
        <v>12</v>
      </c>
      <c r="Q5" s="55" t="s">
        <v>471</v>
      </c>
      <c r="R5" s="49"/>
      <c r="T5" s="62">
        <v>11400</v>
      </c>
      <c r="U5" s="62" t="s">
        <v>39</v>
      </c>
    </row>
    <row r="6" spans="1:21" x14ac:dyDescent="0.25">
      <c r="C6" s="61" t="s">
        <v>494</v>
      </c>
      <c r="D6" s="51">
        <v>4</v>
      </c>
      <c r="E6" s="52">
        <f t="shared" si="0"/>
        <v>36.730792086122172</v>
      </c>
      <c r="F6" s="52">
        <f t="shared" si="1"/>
        <v>1836.5396043061087</v>
      </c>
      <c r="J6" s="140" t="s">
        <v>524</v>
      </c>
      <c r="K6" s="62">
        <v>0.05</v>
      </c>
      <c r="L6" s="62">
        <v>122</v>
      </c>
      <c r="M6" s="141">
        <v>122</v>
      </c>
      <c r="Q6" s="55" t="s">
        <v>469</v>
      </c>
      <c r="R6" s="49"/>
      <c r="T6" s="62">
        <v>11500</v>
      </c>
      <c r="U6" s="62" t="s">
        <v>40</v>
      </c>
    </row>
    <row r="7" spans="1:21" x14ac:dyDescent="0.25">
      <c r="C7" s="61" t="s">
        <v>495</v>
      </c>
      <c r="D7" s="51">
        <v>8</v>
      </c>
      <c r="E7" s="52">
        <f t="shared" si="0"/>
        <v>68.739555366785538</v>
      </c>
      <c r="F7" s="52">
        <f t="shared" si="1"/>
        <v>3436.9777683392772</v>
      </c>
      <c r="J7" s="140" t="s">
        <v>20</v>
      </c>
      <c r="K7" s="62">
        <v>0</v>
      </c>
      <c r="L7" s="62">
        <v>27</v>
      </c>
      <c r="M7" s="141">
        <v>27</v>
      </c>
      <c r="Q7" s="55" t="s">
        <v>468</v>
      </c>
      <c r="R7" s="49"/>
      <c r="T7" s="62">
        <v>11600</v>
      </c>
      <c r="U7" s="62" t="s">
        <v>41</v>
      </c>
    </row>
    <row r="8" spans="1:21" x14ac:dyDescent="0.25">
      <c r="C8" s="50" t="s">
        <v>424</v>
      </c>
      <c r="D8" s="51">
        <v>12</v>
      </c>
      <c r="E8" s="52">
        <f t="shared" si="0"/>
        <v>96.633343345963141</v>
      </c>
      <c r="F8" s="52">
        <f t="shared" si="1"/>
        <v>4831.6671672981574</v>
      </c>
      <c r="H8" s="42" t="s">
        <v>387</v>
      </c>
      <c r="J8" s="140" t="s">
        <v>483</v>
      </c>
      <c r="K8" s="62">
        <v>0</v>
      </c>
      <c r="L8" s="62">
        <v>30</v>
      </c>
      <c r="M8" s="141">
        <v>30</v>
      </c>
      <c r="Q8" s="62" t="s">
        <v>496</v>
      </c>
      <c r="R8" s="49"/>
      <c r="T8" s="62">
        <v>11900</v>
      </c>
      <c r="U8" s="62" t="s">
        <v>42</v>
      </c>
    </row>
    <row r="9" spans="1:21" x14ac:dyDescent="0.25">
      <c r="C9" s="50" t="s">
        <v>425</v>
      </c>
      <c r="D9" s="51">
        <v>5</v>
      </c>
      <c r="E9" s="52">
        <f t="shared" si="0"/>
        <v>45.150523754707379</v>
      </c>
      <c r="F9" s="52">
        <f t="shared" si="1"/>
        <v>2257.5261877353691</v>
      </c>
      <c r="H9" s="56">
        <v>3.5000000000000003E-2</v>
      </c>
      <c r="J9" s="140" t="s">
        <v>446</v>
      </c>
      <c r="K9" s="62">
        <v>0</v>
      </c>
      <c r="L9" s="62">
        <v>24</v>
      </c>
      <c r="M9" s="141">
        <v>24</v>
      </c>
      <c r="Q9" s="55" t="s">
        <v>472</v>
      </c>
      <c r="R9" s="49"/>
      <c r="T9" s="62">
        <v>12100</v>
      </c>
      <c r="U9" s="62" t="s">
        <v>43</v>
      </c>
    </row>
    <row r="10" spans="1:21" x14ac:dyDescent="0.25">
      <c r="J10" s="140" t="s">
        <v>10</v>
      </c>
      <c r="K10" s="62">
        <v>0.20699999999999999</v>
      </c>
      <c r="L10" s="62">
        <v>49</v>
      </c>
      <c r="M10" s="141">
        <v>45</v>
      </c>
      <c r="Q10" s="55" t="s">
        <v>474</v>
      </c>
      <c r="R10" s="49"/>
      <c r="T10" s="62">
        <v>12200</v>
      </c>
      <c r="U10" s="62" t="s">
        <v>44</v>
      </c>
    </row>
    <row r="11" spans="1:21" ht="26.25" x14ac:dyDescent="0.25">
      <c r="H11" s="46" t="s">
        <v>404</v>
      </c>
      <c r="J11" s="140" t="s">
        <v>16</v>
      </c>
      <c r="K11" s="62">
        <v>0.23300000000000001</v>
      </c>
      <c r="L11" s="62">
        <v>56</v>
      </c>
      <c r="M11" s="141">
        <v>52</v>
      </c>
      <c r="Q11" s="55" t="s">
        <v>475</v>
      </c>
      <c r="R11" s="49"/>
      <c r="T11" s="62">
        <v>12300</v>
      </c>
      <c r="U11" s="62" t="s">
        <v>45</v>
      </c>
    </row>
    <row r="12" spans="1:21" x14ac:dyDescent="0.25">
      <c r="C12" s="213" t="s">
        <v>392</v>
      </c>
      <c r="D12" s="213"/>
      <c r="H12" s="56">
        <v>0.18</v>
      </c>
      <c r="J12" s="140" t="s">
        <v>12</v>
      </c>
      <c r="K12" s="62">
        <v>0.26300000000000001</v>
      </c>
      <c r="L12" s="62">
        <v>69</v>
      </c>
      <c r="M12" s="141">
        <v>69</v>
      </c>
      <c r="Q12" s="55" t="s">
        <v>476</v>
      </c>
      <c r="R12" s="49"/>
      <c r="T12" s="62">
        <v>12400</v>
      </c>
      <c r="U12" s="62" t="s">
        <v>46</v>
      </c>
    </row>
    <row r="13" spans="1:21" x14ac:dyDescent="0.25">
      <c r="C13" s="55" t="s">
        <v>393</v>
      </c>
      <c r="D13" s="55">
        <v>10</v>
      </c>
      <c r="J13" s="140" t="s">
        <v>13</v>
      </c>
      <c r="K13" s="62">
        <v>0.25900000000000001</v>
      </c>
      <c r="L13" s="62">
        <v>83</v>
      </c>
      <c r="M13" s="141">
        <v>79</v>
      </c>
      <c r="Q13" s="55" t="s">
        <v>473</v>
      </c>
      <c r="R13" s="49"/>
      <c r="T13" s="62">
        <v>12500</v>
      </c>
      <c r="U13" s="62" t="s">
        <v>47</v>
      </c>
    </row>
    <row r="14" spans="1:21" x14ac:dyDescent="0.25">
      <c r="C14" s="55" t="s">
        <v>394</v>
      </c>
      <c r="D14" s="55">
        <v>500</v>
      </c>
      <c r="J14" s="140" t="s">
        <v>14</v>
      </c>
      <c r="K14" s="62">
        <v>0.26700000000000002</v>
      </c>
      <c r="L14" s="62">
        <v>67</v>
      </c>
      <c r="M14" s="141">
        <v>62</v>
      </c>
      <c r="Q14" s="55" t="s">
        <v>477</v>
      </c>
      <c r="R14" s="49"/>
      <c r="T14" s="62">
        <v>12600</v>
      </c>
      <c r="U14" s="62" t="s">
        <v>48</v>
      </c>
    </row>
    <row r="15" spans="1:21" x14ac:dyDescent="0.25">
      <c r="J15" s="140" t="s">
        <v>15</v>
      </c>
      <c r="K15" s="62">
        <v>0.28299999999999997</v>
      </c>
      <c r="L15" s="62">
        <v>56</v>
      </c>
      <c r="M15" s="141">
        <v>51</v>
      </c>
      <c r="Q15" s="55" t="s">
        <v>478</v>
      </c>
      <c r="R15" s="49"/>
      <c r="T15" s="62">
        <v>12700</v>
      </c>
      <c r="U15" s="62" t="s">
        <v>49</v>
      </c>
    </row>
    <row r="16" spans="1:21" x14ac:dyDescent="0.25">
      <c r="J16" s="140" t="s">
        <v>17</v>
      </c>
      <c r="K16" s="62">
        <v>0.33500000000000002</v>
      </c>
      <c r="L16" s="62">
        <v>39</v>
      </c>
      <c r="M16" s="141">
        <v>33</v>
      </c>
      <c r="Q16" s="55" t="s">
        <v>479</v>
      </c>
      <c r="R16" s="49"/>
      <c r="T16" s="62">
        <v>12800</v>
      </c>
      <c r="U16" s="62" t="s">
        <v>50</v>
      </c>
    </row>
    <row r="17" spans="2:21" x14ac:dyDescent="0.25">
      <c r="J17" s="140" t="s">
        <v>18</v>
      </c>
      <c r="K17" s="62">
        <v>0.34300000000000003</v>
      </c>
      <c r="L17" s="62">
        <v>40</v>
      </c>
      <c r="M17" s="141">
        <v>34</v>
      </c>
      <c r="Q17" s="55" t="s">
        <v>481</v>
      </c>
      <c r="R17" s="49"/>
      <c r="T17" s="62">
        <v>12900</v>
      </c>
      <c r="U17" s="62" t="s">
        <v>51</v>
      </c>
    </row>
    <row r="18" spans="2:21" x14ac:dyDescent="0.25">
      <c r="J18" s="145" t="s">
        <v>19</v>
      </c>
      <c r="K18" s="142">
        <v>0.38500000000000001</v>
      </c>
      <c r="L18" s="142">
        <v>64</v>
      </c>
      <c r="M18" s="143">
        <v>57</v>
      </c>
      <c r="Q18" s="55" t="s">
        <v>480</v>
      </c>
      <c r="R18" s="49"/>
      <c r="T18" s="62">
        <v>13000</v>
      </c>
      <c r="U18" s="62" t="s">
        <v>52</v>
      </c>
    </row>
    <row r="19" spans="2:21" x14ac:dyDescent="0.25">
      <c r="J19" s="57"/>
      <c r="K19" s="57"/>
      <c r="L19" s="57"/>
      <c r="M19" s="57"/>
      <c r="Q19" s="55" t="s">
        <v>482</v>
      </c>
      <c r="R19" s="49"/>
      <c r="T19" s="62">
        <v>14100</v>
      </c>
      <c r="U19" s="62" t="s">
        <v>53</v>
      </c>
    </row>
    <row r="20" spans="2:21" x14ac:dyDescent="0.25">
      <c r="C20" s="58"/>
      <c r="J20" s="57"/>
      <c r="K20" s="57"/>
      <c r="L20" s="57"/>
      <c r="M20" s="57"/>
      <c r="R20" s="49"/>
      <c r="T20" s="62">
        <v>14200</v>
      </c>
      <c r="U20" s="62" t="s">
        <v>54</v>
      </c>
    </row>
    <row r="21" spans="2:21" ht="47.25" customHeight="1" x14ac:dyDescent="0.25">
      <c r="O21" s="43"/>
      <c r="P21" s="43"/>
      <c r="Q21" s="43"/>
      <c r="R21" s="49"/>
      <c r="T21" s="62">
        <v>14300</v>
      </c>
      <c r="U21" s="62" t="s">
        <v>55</v>
      </c>
    </row>
    <row r="22" spans="2:21" x14ac:dyDescent="0.25">
      <c r="F22" s="212"/>
      <c r="G22" s="212"/>
      <c r="H22" s="212"/>
      <c r="O22" s="43"/>
      <c r="P22" s="43"/>
      <c r="Q22" s="43"/>
      <c r="R22" s="49"/>
      <c r="T22" s="62">
        <v>14400</v>
      </c>
      <c r="U22" s="62" t="s">
        <v>56</v>
      </c>
    </row>
    <row r="23" spans="2:21" x14ac:dyDescent="0.25">
      <c r="O23" s="43"/>
      <c r="P23" s="43"/>
      <c r="Q23" s="43"/>
      <c r="R23" s="49"/>
      <c r="T23" s="62">
        <v>14500</v>
      </c>
      <c r="U23" s="62" t="s">
        <v>57</v>
      </c>
    </row>
    <row r="24" spans="2:21" x14ac:dyDescent="0.25">
      <c r="O24" s="43"/>
      <c r="P24" s="43"/>
      <c r="Q24" s="43"/>
      <c r="R24" s="49"/>
      <c r="T24" s="62">
        <v>14610</v>
      </c>
      <c r="U24" s="62" t="s">
        <v>58</v>
      </c>
    </row>
    <row r="25" spans="2:21" ht="40.5" customHeight="1" x14ac:dyDescent="0.25">
      <c r="J25" s="212"/>
      <c r="K25" s="212"/>
      <c r="L25" s="212"/>
      <c r="M25" s="212"/>
      <c r="N25" s="212"/>
      <c r="O25" s="212"/>
      <c r="P25" s="43"/>
      <c r="Q25" s="43"/>
      <c r="R25" s="49"/>
      <c r="T25" s="62">
        <v>14620</v>
      </c>
      <c r="U25" s="62" t="s">
        <v>59</v>
      </c>
    </row>
    <row r="26" spans="2:21" ht="32.450000000000003" customHeight="1" x14ac:dyDescent="0.25">
      <c r="O26" s="43"/>
      <c r="P26" s="43"/>
      <c r="Q26" s="43"/>
      <c r="R26" s="49"/>
      <c r="T26" s="62">
        <v>14700</v>
      </c>
      <c r="U26" s="62" t="s">
        <v>60</v>
      </c>
    </row>
    <row r="27" spans="2:21" ht="29.25" customHeight="1" x14ac:dyDescent="0.25">
      <c r="O27" s="43"/>
      <c r="P27" s="43"/>
      <c r="Q27" s="43"/>
      <c r="R27" s="49"/>
      <c r="T27" s="62">
        <v>14800</v>
      </c>
      <c r="U27" s="62" t="s">
        <v>544</v>
      </c>
    </row>
    <row r="28" spans="2:21" ht="24" customHeight="1" x14ac:dyDescent="0.25">
      <c r="O28" s="43"/>
      <c r="P28" s="43"/>
      <c r="Q28" s="43"/>
      <c r="R28" s="49"/>
      <c r="T28" s="62">
        <v>15000</v>
      </c>
      <c r="U28" s="62" t="s">
        <v>545</v>
      </c>
    </row>
    <row r="29" spans="2:21" ht="24.75" customHeight="1" x14ac:dyDescent="0.25">
      <c r="O29" s="43"/>
      <c r="P29" s="43"/>
      <c r="Q29" s="43"/>
      <c r="R29" s="49"/>
      <c r="T29" s="62">
        <v>16100</v>
      </c>
      <c r="U29" s="62" t="s">
        <v>546</v>
      </c>
    </row>
    <row r="30" spans="2:21" ht="24.75" customHeight="1" x14ac:dyDescent="0.25">
      <c r="B30" s="48"/>
      <c r="O30" s="43"/>
      <c r="P30" s="43"/>
      <c r="T30" s="62">
        <v>16200</v>
      </c>
      <c r="U30" s="62" t="s">
        <v>547</v>
      </c>
    </row>
    <row r="31" spans="2:21" x14ac:dyDescent="0.25">
      <c r="B31" s="48"/>
      <c r="O31" s="43"/>
      <c r="P31" s="43"/>
      <c r="T31" s="62">
        <v>16300</v>
      </c>
      <c r="U31" s="62" t="s">
        <v>548</v>
      </c>
    </row>
    <row r="32" spans="2:21" ht="23.25" customHeight="1" x14ac:dyDescent="0.25">
      <c r="B32" s="48"/>
      <c r="O32" s="43"/>
      <c r="P32" s="43"/>
      <c r="T32" s="62">
        <v>17000</v>
      </c>
      <c r="U32" s="62" t="s">
        <v>61</v>
      </c>
    </row>
    <row r="33" spans="1:21" x14ac:dyDescent="0.25">
      <c r="B33" s="48"/>
      <c r="O33" s="43"/>
      <c r="P33" s="43"/>
      <c r="T33" s="62">
        <v>21000</v>
      </c>
      <c r="U33" s="62" t="s">
        <v>62</v>
      </c>
    </row>
    <row r="34" spans="1:21" x14ac:dyDescent="0.25">
      <c r="B34" s="48"/>
      <c r="O34" s="43"/>
      <c r="P34" s="43"/>
      <c r="T34" s="62">
        <v>22000</v>
      </c>
      <c r="U34" s="62" t="s">
        <v>63</v>
      </c>
    </row>
    <row r="35" spans="1:21" x14ac:dyDescent="0.25">
      <c r="B35" s="48"/>
      <c r="C35" s="48"/>
      <c r="D35" s="48"/>
      <c r="O35" s="43"/>
      <c r="P35" s="43"/>
      <c r="T35" s="62">
        <v>23000</v>
      </c>
      <c r="U35" s="62" t="s">
        <v>549</v>
      </c>
    </row>
    <row r="36" spans="1:21" x14ac:dyDescent="0.25">
      <c r="A36" s="48"/>
      <c r="B36" s="48"/>
      <c r="C36" s="48"/>
      <c r="D36" s="48"/>
      <c r="O36" s="43"/>
      <c r="P36" s="43"/>
      <c r="T36" s="62">
        <v>24000</v>
      </c>
      <c r="U36" s="62" t="s">
        <v>550</v>
      </c>
    </row>
    <row r="37" spans="1:21" x14ac:dyDescent="0.25">
      <c r="B37" s="48"/>
      <c r="C37" s="48"/>
      <c r="D37" s="48"/>
      <c r="O37" s="43"/>
      <c r="P37" s="43"/>
      <c r="T37" s="62">
        <v>31100</v>
      </c>
      <c r="U37" s="62" t="s">
        <v>64</v>
      </c>
    </row>
    <row r="38" spans="1:21" x14ac:dyDescent="0.25">
      <c r="B38" s="48"/>
      <c r="C38" s="48"/>
      <c r="D38" s="48"/>
      <c r="O38" s="43"/>
      <c r="P38" s="43"/>
      <c r="T38" s="62">
        <v>31200</v>
      </c>
      <c r="U38" s="62" t="s">
        <v>65</v>
      </c>
    </row>
    <row r="39" spans="1:21" x14ac:dyDescent="0.25">
      <c r="B39" s="48"/>
      <c r="C39" s="48"/>
      <c r="D39" s="48"/>
      <c r="E39" s="48"/>
      <c r="F39" s="59"/>
      <c r="G39" s="59"/>
      <c r="K39" s="48"/>
      <c r="L39" s="48"/>
      <c r="M39" s="48"/>
      <c r="T39" s="62">
        <v>32100</v>
      </c>
      <c r="U39" s="62" t="s">
        <v>66</v>
      </c>
    </row>
    <row r="40" spans="1:21" x14ac:dyDescent="0.25">
      <c r="B40" s="48"/>
      <c r="C40" s="48"/>
      <c r="D40" s="48"/>
      <c r="E40" s="48"/>
      <c r="F40" s="59"/>
      <c r="G40" s="59"/>
      <c r="K40" s="48"/>
      <c r="L40" s="48"/>
      <c r="M40" s="48"/>
      <c r="T40" s="62">
        <v>32200</v>
      </c>
      <c r="U40" s="62" t="s">
        <v>67</v>
      </c>
    </row>
    <row r="41" spans="1:21" x14ac:dyDescent="0.25">
      <c r="B41" s="48"/>
      <c r="C41" s="48"/>
      <c r="D41" s="48"/>
      <c r="E41" s="48"/>
      <c r="F41" s="59"/>
      <c r="G41" s="59"/>
      <c r="K41" s="48"/>
      <c r="L41" s="48"/>
      <c r="M41" s="48"/>
      <c r="T41" s="62">
        <v>33000</v>
      </c>
      <c r="U41" s="62" t="s">
        <v>551</v>
      </c>
    </row>
    <row r="42" spans="1:21" x14ac:dyDescent="0.25">
      <c r="B42" s="48"/>
      <c r="C42" s="48"/>
      <c r="D42" s="48"/>
      <c r="E42" s="48"/>
      <c r="F42" s="59"/>
      <c r="G42" s="59"/>
      <c r="J42" s="48"/>
      <c r="K42" s="48"/>
      <c r="L42" s="48"/>
      <c r="M42" s="48"/>
      <c r="T42" s="62">
        <v>71000</v>
      </c>
      <c r="U42" s="62" t="s">
        <v>68</v>
      </c>
    </row>
    <row r="43" spans="1:21" x14ac:dyDescent="0.25">
      <c r="B43" s="48"/>
      <c r="C43" s="48"/>
      <c r="D43" s="48"/>
      <c r="E43" s="48"/>
      <c r="F43" s="59"/>
      <c r="G43" s="59"/>
      <c r="H43" s="48"/>
      <c r="I43" s="48"/>
      <c r="J43" s="48"/>
      <c r="K43" s="48"/>
      <c r="L43" s="48"/>
      <c r="M43" s="48"/>
      <c r="N43" s="48"/>
      <c r="T43" s="62">
        <v>72100</v>
      </c>
      <c r="U43" s="62" t="s">
        <v>69</v>
      </c>
    </row>
    <row r="44" spans="1:21" x14ac:dyDescent="0.25">
      <c r="A44" s="48"/>
      <c r="B44" s="48"/>
      <c r="C44" s="48"/>
      <c r="D44" s="48"/>
      <c r="E44" s="48"/>
      <c r="F44" s="59"/>
      <c r="G44" s="59"/>
      <c r="H44" s="48"/>
      <c r="I44" s="48"/>
      <c r="J44" s="48"/>
      <c r="K44" s="48"/>
      <c r="L44" s="48"/>
      <c r="M44" s="48"/>
      <c r="N44" s="48"/>
      <c r="T44" s="62">
        <v>72900</v>
      </c>
      <c r="U44" s="62" t="s">
        <v>70</v>
      </c>
    </row>
    <row r="45" spans="1:21" x14ac:dyDescent="0.25">
      <c r="B45" s="48"/>
      <c r="C45" s="48"/>
      <c r="D45" s="48"/>
      <c r="E45" s="48"/>
      <c r="F45" s="59"/>
      <c r="G45" s="59"/>
      <c r="H45" s="48"/>
      <c r="I45" s="48"/>
      <c r="J45" s="48"/>
      <c r="K45" s="48"/>
      <c r="L45" s="48"/>
      <c r="M45" s="48"/>
      <c r="N45" s="48"/>
      <c r="T45" s="62">
        <v>81100</v>
      </c>
      <c r="U45" s="62" t="s">
        <v>552</v>
      </c>
    </row>
    <row r="46" spans="1:21" x14ac:dyDescent="0.25">
      <c r="B46" s="48"/>
      <c r="C46" s="48"/>
      <c r="D46" s="48"/>
      <c r="E46" s="48"/>
      <c r="F46" s="48"/>
      <c r="G46" s="59"/>
      <c r="H46" s="48"/>
      <c r="I46" s="48"/>
      <c r="J46" s="48"/>
      <c r="K46" s="48"/>
      <c r="L46" s="48"/>
      <c r="M46" s="48"/>
      <c r="N46" s="48"/>
      <c r="T46" s="62">
        <v>81200</v>
      </c>
      <c r="U46" s="62" t="s">
        <v>553</v>
      </c>
    </row>
    <row r="47" spans="1:21" x14ac:dyDescent="0.25">
      <c r="B47" s="48"/>
      <c r="C47" s="48"/>
      <c r="D47" s="48"/>
      <c r="E47" s="48"/>
      <c r="F47" s="48"/>
      <c r="G47" s="59"/>
      <c r="H47" s="48"/>
      <c r="I47" s="48"/>
      <c r="J47" s="48"/>
      <c r="K47" s="48"/>
      <c r="L47" s="48"/>
      <c r="M47" s="48"/>
      <c r="N47" s="48"/>
      <c r="T47" s="62">
        <v>89100</v>
      </c>
      <c r="U47" s="62" t="s">
        <v>71</v>
      </c>
    </row>
    <row r="48" spans="1:21" x14ac:dyDescent="0.25">
      <c r="B48" s="48"/>
      <c r="C48" s="48"/>
      <c r="D48" s="48"/>
      <c r="E48" s="48"/>
      <c r="F48" s="48"/>
      <c r="G48" s="48"/>
      <c r="H48" s="48"/>
      <c r="I48" s="48"/>
      <c r="J48" s="48"/>
      <c r="K48" s="48"/>
      <c r="L48" s="48"/>
      <c r="M48" s="48"/>
      <c r="N48" s="48"/>
      <c r="T48" s="62">
        <v>89200</v>
      </c>
      <c r="U48" s="62" t="s">
        <v>554</v>
      </c>
    </row>
    <row r="49" spans="1:21" x14ac:dyDescent="0.25">
      <c r="B49" s="48"/>
      <c r="C49" s="48"/>
      <c r="D49" s="48"/>
      <c r="E49" s="48"/>
      <c r="F49" s="48"/>
      <c r="G49" s="48"/>
      <c r="H49" s="48"/>
      <c r="I49" s="48"/>
      <c r="J49" s="48"/>
      <c r="K49" s="48"/>
      <c r="L49" s="48"/>
      <c r="M49" s="48"/>
      <c r="N49" s="48"/>
      <c r="T49" s="62">
        <v>89300</v>
      </c>
      <c r="U49" s="62" t="s">
        <v>72</v>
      </c>
    </row>
    <row r="50" spans="1:21" x14ac:dyDescent="0.25">
      <c r="B50" s="48"/>
      <c r="C50" s="48"/>
      <c r="D50" s="48"/>
      <c r="E50" s="48"/>
      <c r="F50" s="48"/>
      <c r="G50" s="48"/>
      <c r="H50" s="48"/>
      <c r="I50" s="48"/>
      <c r="J50" s="48"/>
      <c r="K50" s="48"/>
      <c r="L50" s="48"/>
      <c r="M50" s="48"/>
      <c r="N50" s="48"/>
      <c r="T50" s="62">
        <v>89900</v>
      </c>
      <c r="U50" s="62" t="s">
        <v>73</v>
      </c>
    </row>
    <row r="51" spans="1:21" x14ac:dyDescent="0.25">
      <c r="A51" s="48"/>
      <c r="B51" s="48"/>
      <c r="C51" s="48"/>
      <c r="D51" s="48"/>
      <c r="E51" s="48"/>
      <c r="F51" s="48"/>
      <c r="G51" s="48"/>
      <c r="H51" s="48"/>
      <c r="I51" s="48"/>
      <c r="J51" s="48"/>
      <c r="K51" s="48"/>
      <c r="L51" s="48"/>
      <c r="M51" s="48"/>
      <c r="N51" s="48"/>
      <c r="T51" s="62">
        <v>99000</v>
      </c>
      <c r="U51" s="62" t="s">
        <v>555</v>
      </c>
    </row>
    <row r="52" spans="1:21" x14ac:dyDescent="0.25">
      <c r="B52" s="48"/>
      <c r="C52" s="48"/>
      <c r="D52" s="48"/>
      <c r="E52" s="48"/>
      <c r="F52" s="48"/>
      <c r="G52" s="48"/>
      <c r="H52" s="48"/>
      <c r="I52" s="48"/>
      <c r="J52" s="48"/>
      <c r="K52" s="48"/>
      <c r="L52" s="48"/>
      <c r="M52" s="48"/>
      <c r="N52" s="48"/>
      <c r="T52" s="62">
        <v>101110</v>
      </c>
      <c r="U52" s="62" t="s">
        <v>74</v>
      </c>
    </row>
    <row r="53" spans="1:21" x14ac:dyDescent="0.25">
      <c r="B53" s="48"/>
      <c r="C53" s="48"/>
      <c r="D53" s="48"/>
      <c r="E53" s="48"/>
      <c r="F53" s="48"/>
      <c r="G53" s="48"/>
      <c r="H53" s="48"/>
      <c r="I53" s="48"/>
      <c r="J53" s="48"/>
      <c r="K53" s="48"/>
      <c r="L53" s="48"/>
      <c r="M53" s="48"/>
      <c r="N53" s="48"/>
      <c r="T53" s="62">
        <v>101190</v>
      </c>
      <c r="U53" s="62" t="s">
        <v>75</v>
      </c>
    </row>
    <row r="54" spans="1:21" x14ac:dyDescent="0.25">
      <c r="B54" s="48"/>
      <c r="C54" s="48"/>
      <c r="D54" s="48"/>
      <c r="E54" s="48"/>
      <c r="F54" s="48"/>
      <c r="G54" s="48"/>
      <c r="H54" s="48"/>
      <c r="I54" s="48"/>
      <c r="J54" s="48"/>
      <c r="K54" s="48"/>
      <c r="L54" s="48"/>
      <c r="M54" s="48"/>
      <c r="N54" s="48"/>
      <c r="T54" s="62">
        <v>101200</v>
      </c>
      <c r="U54" s="62" t="s">
        <v>76</v>
      </c>
    </row>
    <row r="55" spans="1:21" x14ac:dyDescent="0.25">
      <c r="B55" s="48"/>
      <c r="C55" s="48"/>
      <c r="D55" s="48"/>
      <c r="E55" s="48"/>
      <c r="F55" s="48"/>
      <c r="G55" s="48"/>
      <c r="H55" s="48"/>
      <c r="I55" s="48"/>
      <c r="J55" s="48"/>
      <c r="K55" s="48"/>
      <c r="L55" s="48"/>
      <c r="M55" s="48"/>
      <c r="N55" s="48"/>
      <c r="T55" s="62">
        <v>101300</v>
      </c>
      <c r="U55" s="62" t="s">
        <v>556</v>
      </c>
    </row>
    <row r="56" spans="1:21" x14ac:dyDescent="0.25">
      <c r="B56" s="48"/>
      <c r="C56" s="48"/>
      <c r="D56" s="48"/>
      <c r="E56" s="48"/>
      <c r="F56" s="48"/>
      <c r="G56" s="48"/>
      <c r="H56" s="48"/>
      <c r="I56" s="48"/>
      <c r="J56" s="48"/>
      <c r="K56" s="48"/>
      <c r="L56" s="48"/>
      <c r="M56" s="48"/>
      <c r="N56" s="48"/>
      <c r="T56" s="62">
        <v>102010</v>
      </c>
      <c r="U56" s="62" t="s">
        <v>77</v>
      </c>
    </row>
    <row r="57" spans="1:21" x14ac:dyDescent="0.25">
      <c r="B57" s="48"/>
      <c r="C57" s="48"/>
      <c r="D57" s="48"/>
      <c r="E57" s="48"/>
      <c r="F57" s="48"/>
      <c r="G57" s="48"/>
      <c r="H57" s="48"/>
      <c r="I57" s="48"/>
      <c r="J57" s="48"/>
      <c r="K57" s="48"/>
      <c r="L57" s="48"/>
      <c r="M57" s="48"/>
      <c r="N57" s="48"/>
      <c r="T57" s="62">
        <v>102020</v>
      </c>
      <c r="U57" s="62" t="s">
        <v>78</v>
      </c>
    </row>
    <row r="58" spans="1:21" x14ac:dyDescent="0.25">
      <c r="B58" s="48"/>
      <c r="C58" s="48"/>
      <c r="D58" s="48"/>
      <c r="E58" s="48"/>
      <c r="F58" s="48"/>
      <c r="G58" s="48"/>
      <c r="H58" s="48"/>
      <c r="I58" s="48"/>
      <c r="J58" s="48"/>
      <c r="K58" s="48"/>
      <c r="L58" s="48"/>
      <c r="M58" s="48"/>
      <c r="N58" s="48"/>
      <c r="T58" s="62">
        <v>103100</v>
      </c>
      <c r="U58" s="62" t="s">
        <v>79</v>
      </c>
    </row>
    <row r="59" spans="1:21" x14ac:dyDescent="0.25">
      <c r="B59" s="48"/>
      <c r="C59" s="48"/>
      <c r="D59" s="48"/>
      <c r="E59" s="48"/>
      <c r="F59" s="48"/>
      <c r="G59" s="48"/>
      <c r="H59" s="48"/>
      <c r="I59" s="48"/>
      <c r="J59" s="48"/>
      <c r="K59" s="48"/>
      <c r="L59" s="48"/>
      <c r="M59" s="48"/>
      <c r="N59" s="48"/>
      <c r="T59" s="62">
        <v>103200</v>
      </c>
      <c r="U59" s="62" t="s">
        <v>80</v>
      </c>
    </row>
    <row r="60" spans="1:21" x14ac:dyDescent="0.25">
      <c r="B60" s="48"/>
      <c r="C60" s="48"/>
      <c r="D60" s="48"/>
      <c r="E60" s="48"/>
      <c r="F60" s="48"/>
      <c r="G60" s="48"/>
      <c r="H60" s="48"/>
      <c r="I60" s="48"/>
      <c r="J60" s="48"/>
      <c r="K60" s="48"/>
      <c r="L60" s="48"/>
      <c r="M60" s="48"/>
      <c r="N60" s="48"/>
      <c r="T60" s="62">
        <v>103900</v>
      </c>
      <c r="U60" s="62" t="s">
        <v>81</v>
      </c>
    </row>
    <row r="61" spans="1:21" x14ac:dyDescent="0.25">
      <c r="B61" s="48"/>
      <c r="C61" s="48"/>
      <c r="D61" s="48"/>
      <c r="E61" s="48"/>
      <c r="F61" s="48"/>
      <c r="G61" s="48"/>
      <c r="H61" s="48"/>
      <c r="I61" s="48"/>
      <c r="J61" s="48"/>
      <c r="K61" s="48"/>
      <c r="L61" s="48"/>
      <c r="M61" s="48"/>
      <c r="N61" s="48"/>
      <c r="T61" s="62">
        <v>104100</v>
      </c>
      <c r="U61" s="62" t="s">
        <v>82</v>
      </c>
    </row>
    <row r="62" spans="1:21" x14ac:dyDescent="0.25">
      <c r="B62" s="48"/>
      <c r="C62" s="48"/>
      <c r="D62" s="48"/>
      <c r="E62" s="48"/>
      <c r="F62" s="48"/>
      <c r="G62" s="48"/>
      <c r="H62" s="48"/>
      <c r="I62" s="48"/>
      <c r="J62" s="48"/>
      <c r="K62" s="48"/>
      <c r="L62" s="48"/>
      <c r="M62" s="48"/>
      <c r="N62" s="48"/>
      <c r="T62" s="62">
        <v>104200</v>
      </c>
      <c r="U62" s="62" t="s">
        <v>557</v>
      </c>
    </row>
    <row r="63" spans="1:21" x14ac:dyDescent="0.25">
      <c r="A63" s="48"/>
      <c r="B63" s="48"/>
      <c r="C63" s="48"/>
      <c r="D63" s="48"/>
      <c r="E63" s="48"/>
      <c r="F63" s="48"/>
      <c r="G63" s="48"/>
      <c r="H63" s="48"/>
      <c r="I63" s="48"/>
      <c r="J63" s="48"/>
      <c r="K63" s="48"/>
      <c r="L63" s="48"/>
      <c r="M63" s="48"/>
      <c r="N63" s="48"/>
      <c r="T63" s="62">
        <v>105100</v>
      </c>
      <c r="U63" s="62" t="s">
        <v>558</v>
      </c>
    </row>
    <row r="64" spans="1:21" x14ac:dyDescent="0.25">
      <c r="B64" s="48"/>
      <c r="C64" s="48"/>
      <c r="D64" s="48"/>
      <c r="E64" s="48"/>
      <c r="F64" s="48"/>
      <c r="G64" s="48"/>
      <c r="H64" s="48"/>
      <c r="I64" s="48"/>
      <c r="J64" s="48"/>
      <c r="K64" s="48"/>
      <c r="L64" s="48"/>
      <c r="M64" s="48"/>
      <c r="N64" s="48"/>
      <c r="T64" s="62">
        <v>105200</v>
      </c>
      <c r="U64" s="62" t="s">
        <v>83</v>
      </c>
    </row>
    <row r="65" spans="1:21" x14ac:dyDescent="0.25">
      <c r="B65" s="48"/>
      <c r="C65" s="48"/>
      <c r="D65" s="48"/>
      <c r="E65" s="48"/>
      <c r="F65" s="48"/>
      <c r="G65" s="48"/>
      <c r="H65" s="48"/>
      <c r="I65" s="48"/>
      <c r="J65" s="48"/>
      <c r="K65" s="48"/>
      <c r="L65" s="48"/>
      <c r="M65" s="48"/>
      <c r="N65" s="48"/>
      <c r="T65" s="62">
        <v>106100</v>
      </c>
      <c r="U65" s="62" t="s">
        <v>84</v>
      </c>
    </row>
    <row r="66" spans="1:21" x14ac:dyDescent="0.25">
      <c r="B66" s="48"/>
      <c r="C66" s="48"/>
      <c r="D66" s="48"/>
      <c r="E66" s="48"/>
      <c r="F66" s="48"/>
      <c r="G66" s="48"/>
      <c r="H66" s="48"/>
      <c r="I66" s="48"/>
      <c r="J66" s="48"/>
      <c r="K66" s="48"/>
      <c r="L66" s="48"/>
      <c r="M66" s="48"/>
      <c r="N66" s="48"/>
      <c r="T66" s="62">
        <v>106200</v>
      </c>
      <c r="U66" s="62" t="s">
        <v>85</v>
      </c>
    </row>
    <row r="67" spans="1:21" x14ac:dyDescent="0.25">
      <c r="B67" s="48"/>
      <c r="C67" s="48"/>
      <c r="D67" s="48"/>
      <c r="E67" s="48"/>
      <c r="F67" s="48"/>
      <c r="G67" s="48"/>
      <c r="H67" s="48"/>
      <c r="I67" s="48"/>
      <c r="J67" s="48"/>
      <c r="K67" s="48"/>
      <c r="L67" s="48"/>
      <c r="M67" s="48"/>
      <c r="N67" s="48"/>
      <c r="T67" s="62">
        <v>107110</v>
      </c>
      <c r="U67" s="62" t="s">
        <v>559</v>
      </c>
    </row>
    <row r="68" spans="1:21" x14ac:dyDescent="0.25">
      <c r="A68" s="48"/>
      <c r="B68" s="48"/>
      <c r="C68" s="48"/>
      <c r="D68" s="48"/>
      <c r="E68" s="48"/>
      <c r="F68" s="48"/>
      <c r="G68" s="48"/>
      <c r="H68" s="48"/>
      <c r="I68" s="48"/>
      <c r="J68" s="48"/>
      <c r="K68" s="48"/>
      <c r="L68" s="48"/>
      <c r="M68" s="48"/>
      <c r="N68" s="48"/>
      <c r="T68" s="62">
        <v>107120</v>
      </c>
      <c r="U68" s="62" t="s">
        <v>86</v>
      </c>
    </row>
    <row r="69" spans="1:21" x14ac:dyDescent="0.25">
      <c r="A69" s="48"/>
      <c r="B69" s="48"/>
      <c r="C69" s="48"/>
      <c r="D69" s="48"/>
      <c r="E69" s="48"/>
      <c r="F69" s="48"/>
      <c r="G69" s="48"/>
      <c r="H69" s="48"/>
      <c r="I69" s="48"/>
      <c r="J69" s="48"/>
      <c r="K69" s="48"/>
      <c r="L69" s="48"/>
      <c r="M69" s="48"/>
      <c r="N69" s="48"/>
      <c r="T69" s="62">
        <v>107200</v>
      </c>
      <c r="U69" s="62" t="s">
        <v>560</v>
      </c>
    </row>
    <row r="70" spans="1:21" x14ac:dyDescent="0.25">
      <c r="A70" s="48"/>
      <c r="B70" s="48"/>
      <c r="C70" s="48"/>
      <c r="D70" s="48"/>
      <c r="E70" s="48"/>
      <c r="F70" s="48"/>
      <c r="G70" s="48"/>
      <c r="H70" s="48"/>
      <c r="I70" s="48"/>
      <c r="J70" s="48"/>
      <c r="K70" s="48"/>
      <c r="L70" s="48"/>
      <c r="M70" s="48"/>
      <c r="N70" s="48"/>
      <c r="T70" s="62">
        <v>107300</v>
      </c>
      <c r="U70" s="62" t="s">
        <v>561</v>
      </c>
    </row>
    <row r="71" spans="1:21" x14ac:dyDescent="0.25">
      <c r="A71" s="48"/>
      <c r="B71" s="48"/>
      <c r="C71" s="48"/>
      <c r="D71" s="48"/>
      <c r="E71" s="48"/>
      <c r="F71" s="48"/>
      <c r="G71" s="48"/>
      <c r="H71" s="48"/>
      <c r="I71" s="48"/>
      <c r="J71" s="48"/>
      <c r="K71" s="48"/>
      <c r="L71" s="48"/>
      <c r="M71" s="48"/>
      <c r="N71" s="48"/>
      <c r="T71" s="62">
        <v>108100</v>
      </c>
      <c r="U71" s="62" t="s">
        <v>87</v>
      </c>
    </row>
    <row r="72" spans="1:21" x14ac:dyDescent="0.25">
      <c r="A72" s="48"/>
      <c r="B72" s="48"/>
      <c r="C72" s="48"/>
      <c r="D72" s="48"/>
      <c r="E72" s="48"/>
      <c r="F72" s="48"/>
      <c r="G72" s="48"/>
      <c r="H72" s="48"/>
      <c r="I72" s="48"/>
      <c r="J72" s="48"/>
      <c r="K72" s="48"/>
      <c r="L72" s="48"/>
      <c r="M72" s="48"/>
      <c r="N72" s="48"/>
      <c r="T72" s="62">
        <v>108200</v>
      </c>
      <c r="U72" s="62" t="s">
        <v>88</v>
      </c>
    </row>
    <row r="73" spans="1:21" x14ac:dyDescent="0.25">
      <c r="A73" s="48"/>
      <c r="B73" s="48"/>
      <c r="C73" s="48"/>
      <c r="D73" s="48"/>
      <c r="E73" s="48"/>
      <c r="F73" s="48"/>
      <c r="G73" s="48"/>
      <c r="H73" s="48"/>
      <c r="I73" s="48"/>
      <c r="J73" s="48"/>
      <c r="K73" s="48"/>
      <c r="L73" s="48"/>
      <c r="M73" s="48"/>
      <c r="N73" s="48"/>
      <c r="T73" s="62">
        <v>108300</v>
      </c>
      <c r="U73" s="62" t="s">
        <v>89</v>
      </c>
    </row>
    <row r="74" spans="1:21" x14ac:dyDescent="0.25">
      <c r="A74" s="48"/>
      <c r="B74" s="48"/>
      <c r="C74" s="48"/>
      <c r="D74" s="48"/>
      <c r="E74" s="48"/>
      <c r="F74" s="48"/>
      <c r="G74" s="48"/>
      <c r="H74" s="48"/>
      <c r="I74" s="48"/>
      <c r="J74" s="48"/>
      <c r="K74" s="48"/>
      <c r="L74" s="48"/>
      <c r="M74" s="48"/>
      <c r="N74" s="48"/>
      <c r="T74" s="62">
        <v>108400</v>
      </c>
      <c r="U74" s="62" t="s">
        <v>90</v>
      </c>
    </row>
    <row r="75" spans="1:21" x14ac:dyDescent="0.25">
      <c r="A75" s="48"/>
      <c r="B75" s="48"/>
      <c r="C75" s="48"/>
      <c r="D75" s="48"/>
      <c r="E75" s="48"/>
      <c r="F75" s="48"/>
      <c r="G75" s="48"/>
      <c r="H75" s="48"/>
      <c r="I75" s="48"/>
      <c r="J75" s="48"/>
      <c r="K75" s="48"/>
      <c r="L75" s="48"/>
      <c r="M75" s="48"/>
      <c r="N75" s="48"/>
      <c r="T75" s="62">
        <v>108500</v>
      </c>
      <c r="U75" s="62" t="s">
        <v>91</v>
      </c>
    </row>
    <row r="76" spans="1:21" x14ac:dyDescent="0.25">
      <c r="A76" s="48"/>
      <c r="B76" s="48"/>
      <c r="C76" s="48"/>
      <c r="D76" s="48"/>
      <c r="E76" s="48"/>
      <c r="F76" s="48"/>
      <c r="G76" s="48"/>
      <c r="H76" s="48"/>
      <c r="I76" s="48"/>
      <c r="J76" s="48"/>
      <c r="K76" s="48"/>
      <c r="L76" s="48"/>
      <c r="M76" s="48"/>
      <c r="N76" s="48"/>
      <c r="T76" s="62">
        <v>108600</v>
      </c>
      <c r="U76" s="62" t="s">
        <v>92</v>
      </c>
    </row>
    <row r="77" spans="1:21" x14ac:dyDescent="0.25">
      <c r="A77" s="48"/>
      <c r="B77" s="48"/>
      <c r="C77" s="48"/>
      <c r="D77" s="48"/>
      <c r="E77" s="48"/>
      <c r="F77" s="48"/>
      <c r="G77" s="48"/>
      <c r="H77" s="48"/>
      <c r="I77" s="48"/>
      <c r="J77" s="48"/>
      <c r="K77" s="48"/>
      <c r="L77" s="48"/>
      <c r="M77" s="48"/>
      <c r="N77" s="48"/>
      <c r="T77" s="62">
        <v>108900</v>
      </c>
      <c r="U77" s="62" t="s">
        <v>93</v>
      </c>
    </row>
    <row r="78" spans="1:21" x14ac:dyDescent="0.25">
      <c r="A78" s="48"/>
      <c r="B78" s="48"/>
      <c r="C78" s="48"/>
      <c r="D78" s="48"/>
      <c r="E78" s="48"/>
      <c r="F78" s="48"/>
      <c r="G78" s="48"/>
      <c r="H78" s="48"/>
      <c r="I78" s="48"/>
      <c r="J78" s="48"/>
      <c r="K78" s="48"/>
      <c r="L78" s="48"/>
      <c r="M78" s="48"/>
      <c r="N78" s="48"/>
      <c r="T78" s="62">
        <v>109100</v>
      </c>
      <c r="U78" s="62" t="s">
        <v>94</v>
      </c>
    </row>
    <row r="79" spans="1:21" x14ac:dyDescent="0.25">
      <c r="A79" s="48"/>
      <c r="B79" s="48"/>
      <c r="C79" s="48"/>
      <c r="D79" s="48"/>
      <c r="E79" s="48"/>
      <c r="F79" s="48"/>
      <c r="G79" s="48"/>
      <c r="H79" s="48"/>
      <c r="I79" s="48"/>
      <c r="J79" s="48"/>
      <c r="K79" s="48"/>
      <c r="L79" s="48"/>
      <c r="M79" s="48"/>
      <c r="N79" s="48"/>
      <c r="T79" s="62">
        <v>109200</v>
      </c>
      <c r="U79" s="62" t="s">
        <v>95</v>
      </c>
    </row>
    <row r="80" spans="1:21" x14ac:dyDescent="0.25">
      <c r="A80" s="48"/>
      <c r="B80" s="48"/>
      <c r="C80" s="48"/>
      <c r="D80" s="48"/>
      <c r="E80" s="48"/>
      <c r="F80" s="48"/>
      <c r="G80" s="48"/>
      <c r="H80" s="48"/>
      <c r="I80" s="48"/>
      <c r="J80" s="48"/>
      <c r="K80" s="48"/>
      <c r="L80" s="48"/>
      <c r="M80" s="48"/>
      <c r="N80" s="48"/>
      <c r="T80" s="62">
        <v>110100</v>
      </c>
      <c r="U80" s="62" t="s">
        <v>96</v>
      </c>
    </row>
    <row r="81" spans="1:21" x14ac:dyDescent="0.25">
      <c r="A81" s="48"/>
      <c r="B81" s="48"/>
      <c r="C81" s="48"/>
      <c r="D81" s="48"/>
      <c r="E81" s="48"/>
      <c r="F81" s="48"/>
      <c r="G81" s="48"/>
      <c r="H81" s="48"/>
      <c r="I81" s="48"/>
      <c r="J81" s="48"/>
      <c r="K81" s="48"/>
      <c r="L81" s="48"/>
      <c r="M81" s="48"/>
      <c r="N81" s="48"/>
      <c r="T81" s="62">
        <v>110200</v>
      </c>
      <c r="U81" s="62" t="s">
        <v>97</v>
      </c>
    </row>
    <row r="82" spans="1:21" x14ac:dyDescent="0.25">
      <c r="A82" s="48"/>
      <c r="B82" s="48"/>
      <c r="C82" s="48"/>
      <c r="D82" s="48"/>
      <c r="E82" s="48"/>
      <c r="F82" s="48"/>
      <c r="G82" s="48"/>
      <c r="H82" s="48"/>
      <c r="I82" s="48"/>
      <c r="J82" s="48"/>
      <c r="K82" s="48"/>
      <c r="L82" s="48"/>
      <c r="M82" s="48"/>
      <c r="N82" s="48"/>
      <c r="T82" s="62">
        <v>110300</v>
      </c>
      <c r="U82" s="62" t="s">
        <v>562</v>
      </c>
    </row>
    <row r="83" spans="1:21" x14ac:dyDescent="0.25">
      <c r="A83" s="48"/>
      <c r="B83" s="48"/>
      <c r="C83" s="48"/>
      <c r="D83" s="48"/>
      <c r="E83" s="48"/>
      <c r="F83" s="48"/>
      <c r="G83" s="48"/>
      <c r="H83" s="48"/>
      <c r="I83" s="48"/>
      <c r="J83" s="48"/>
      <c r="K83" s="48"/>
      <c r="L83" s="48"/>
      <c r="M83" s="48"/>
      <c r="N83" s="48"/>
      <c r="T83" s="62">
        <v>110400</v>
      </c>
      <c r="U83" s="62" t="s">
        <v>98</v>
      </c>
    </row>
    <row r="84" spans="1:21" x14ac:dyDescent="0.25">
      <c r="A84" s="48"/>
      <c r="B84" s="48"/>
      <c r="C84" s="48"/>
      <c r="D84" s="48"/>
      <c r="E84" s="48"/>
      <c r="F84" s="48"/>
      <c r="G84" s="48"/>
      <c r="H84" s="48"/>
      <c r="I84" s="48"/>
      <c r="J84" s="48"/>
      <c r="K84" s="48"/>
      <c r="L84" s="48"/>
      <c r="M84" s="48"/>
      <c r="N84" s="48"/>
      <c r="T84" s="62">
        <v>110500</v>
      </c>
      <c r="U84" s="62" t="s">
        <v>99</v>
      </c>
    </row>
    <row r="85" spans="1:21" x14ac:dyDescent="0.25">
      <c r="A85" s="48"/>
      <c r="B85" s="48"/>
      <c r="C85" s="48"/>
      <c r="D85" s="48"/>
      <c r="E85" s="48"/>
      <c r="F85" s="48"/>
      <c r="G85" s="48"/>
      <c r="H85" s="48"/>
      <c r="I85" s="48"/>
      <c r="J85" s="48"/>
      <c r="K85" s="48"/>
      <c r="L85" s="48"/>
      <c r="M85" s="48"/>
      <c r="N85" s="48"/>
      <c r="T85" s="62">
        <v>110600</v>
      </c>
      <c r="U85" s="62" t="s">
        <v>100</v>
      </c>
    </row>
    <row r="86" spans="1:21" x14ac:dyDescent="0.25">
      <c r="A86" s="48"/>
      <c r="B86" s="48"/>
      <c r="C86" s="48"/>
      <c r="D86" s="48"/>
      <c r="E86" s="48"/>
      <c r="F86" s="48"/>
      <c r="G86" s="48"/>
      <c r="H86" s="48"/>
      <c r="I86" s="48"/>
      <c r="J86" s="48"/>
      <c r="K86" s="48"/>
      <c r="L86" s="48"/>
      <c r="M86" s="48"/>
      <c r="N86" s="48"/>
      <c r="T86" s="62">
        <v>110700</v>
      </c>
      <c r="U86" s="62" t="s">
        <v>563</v>
      </c>
    </row>
    <row r="87" spans="1:21" x14ac:dyDescent="0.25">
      <c r="A87" s="48"/>
      <c r="B87" s="48"/>
      <c r="C87" s="48"/>
      <c r="D87" s="48"/>
      <c r="E87" s="48"/>
      <c r="F87" s="48"/>
      <c r="G87" s="48"/>
      <c r="H87" s="48"/>
      <c r="I87" s="48"/>
      <c r="J87" s="48"/>
      <c r="K87" s="48"/>
      <c r="L87" s="48"/>
      <c r="M87" s="48"/>
      <c r="N87" s="48"/>
      <c r="T87" s="62">
        <v>120000</v>
      </c>
      <c r="U87" s="62" t="s">
        <v>564</v>
      </c>
    </row>
    <row r="88" spans="1:21" x14ac:dyDescent="0.25">
      <c r="A88" s="48"/>
      <c r="B88" s="48"/>
      <c r="C88" s="48"/>
      <c r="D88" s="48"/>
      <c r="E88" s="48"/>
      <c r="F88" s="48"/>
      <c r="G88" s="48"/>
      <c r="H88" s="48"/>
      <c r="I88" s="48"/>
      <c r="J88" s="48"/>
      <c r="K88" s="48"/>
      <c r="L88" s="48"/>
      <c r="M88" s="48"/>
      <c r="N88" s="48"/>
      <c r="T88" s="62">
        <v>131000</v>
      </c>
      <c r="U88" s="62" t="s">
        <v>101</v>
      </c>
    </row>
    <row r="89" spans="1:21" x14ac:dyDescent="0.25">
      <c r="A89" s="48"/>
      <c r="B89" s="48"/>
      <c r="C89" s="48"/>
      <c r="D89" s="48"/>
      <c r="E89" s="48"/>
      <c r="F89" s="48"/>
      <c r="G89" s="48"/>
      <c r="H89" s="48"/>
      <c r="I89" s="48"/>
      <c r="J89" s="48"/>
      <c r="K89" s="48"/>
      <c r="L89" s="48"/>
      <c r="M89" s="48"/>
      <c r="N89" s="48"/>
      <c r="T89" s="62">
        <v>132000</v>
      </c>
      <c r="U89" s="62" t="s">
        <v>102</v>
      </c>
    </row>
    <row r="90" spans="1:21" x14ac:dyDescent="0.25">
      <c r="A90" s="48"/>
      <c r="B90" s="48"/>
      <c r="C90" s="48"/>
      <c r="D90" s="48"/>
      <c r="E90" s="48"/>
      <c r="F90" s="48"/>
      <c r="G90" s="48"/>
      <c r="H90" s="48"/>
      <c r="I90" s="48"/>
      <c r="J90" s="48"/>
      <c r="K90" s="48"/>
      <c r="L90" s="48"/>
      <c r="M90" s="48"/>
      <c r="N90" s="48"/>
      <c r="T90" s="62">
        <v>133000</v>
      </c>
      <c r="U90" s="62" t="s">
        <v>103</v>
      </c>
    </row>
    <row r="91" spans="1:21" x14ac:dyDescent="0.25">
      <c r="A91" s="48"/>
      <c r="B91" s="48"/>
      <c r="C91" s="48"/>
      <c r="D91" s="48"/>
      <c r="E91" s="48"/>
      <c r="F91" s="48"/>
      <c r="G91" s="48"/>
      <c r="H91" s="48"/>
      <c r="I91" s="48"/>
      <c r="J91" s="48"/>
      <c r="K91" s="48"/>
      <c r="L91" s="48"/>
      <c r="M91" s="48"/>
      <c r="N91" s="48"/>
      <c r="T91" s="62">
        <v>139100</v>
      </c>
      <c r="U91" s="62" t="s">
        <v>104</v>
      </c>
    </row>
    <row r="92" spans="1:21" x14ac:dyDescent="0.25">
      <c r="A92" s="48"/>
      <c r="B92" s="48"/>
      <c r="C92" s="48"/>
      <c r="D92" s="48"/>
      <c r="E92" s="48"/>
      <c r="F92" s="48"/>
      <c r="G92" s="48"/>
      <c r="H92" s="48"/>
      <c r="I92" s="48"/>
      <c r="J92" s="48"/>
      <c r="K92" s="48"/>
      <c r="L92" s="48"/>
      <c r="M92" s="48"/>
      <c r="N92" s="48"/>
      <c r="T92" s="62">
        <v>139200</v>
      </c>
      <c r="U92" s="62" t="s">
        <v>565</v>
      </c>
    </row>
    <row r="93" spans="1:21" x14ac:dyDescent="0.25">
      <c r="A93" s="48"/>
      <c r="B93" s="48"/>
      <c r="C93" s="48"/>
      <c r="D93" s="48"/>
      <c r="E93" s="48"/>
      <c r="F93" s="48"/>
      <c r="G93" s="48"/>
      <c r="H93" s="48"/>
      <c r="I93" s="48"/>
      <c r="J93" s="48"/>
      <c r="K93" s="48"/>
      <c r="L93" s="48"/>
      <c r="M93" s="48"/>
      <c r="N93" s="48"/>
      <c r="T93" s="62">
        <v>139300</v>
      </c>
      <c r="U93" s="62" t="s">
        <v>566</v>
      </c>
    </row>
    <row r="94" spans="1:21" x14ac:dyDescent="0.25">
      <c r="A94" s="48"/>
      <c r="B94" s="48"/>
      <c r="C94" s="48"/>
      <c r="D94" s="48"/>
      <c r="E94" s="48"/>
      <c r="F94" s="48"/>
      <c r="G94" s="48"/>
      <c r="H94" s="48"/>
      <c r="I94" s="48"/>
      <c r="J94" s="48"/>
      <c r="K94" s="48"/>
      <c r="L94" s="48"/>
      <c r="M94" s="48"/>
      <c r="N94" s="48"/>
      <c r="T94" s="62">
        <v>139400</v>
      </c>
      <c r="U94" s="62" t="s">
        <v>105</v>
      </c>
    </row>
    <row r="95" spans="1:21" x14ac:dyDescent="0.25">
      <c r="A95" s="48"/>
      <c r="B95" s="48"/>
      <c r="C95" s="48"/>
      <c r="D95" s="48"/>
      <c r="E95" s="48"/>
      <c r="F95" s="48"/>
      <c r="G95" s="48"/>
      <c r="H95" s="48"/>
      <c r="I95" s="48"/>
      <c r="J95" s="48"/>
      <c r="K95" s="48"/>
      <c r="L95" s="48"/>
      <c r="M95" s="48"/>
      <c r="N95" s="48"/>
      <c r="T95" s="62">
        <v>139500</v>
      </c>
      <c r="U95" s="62" t="s">
        <v>567</v>
      </c>
    </row>
    <row r="96" spans="1:21" x14ac:dyDescent="0.25">
      <c r="A96" s="48"/>
      <c r="B96" s="48"/>
      <c r="C96" s="48"/>
      <c r="D96" s="48"/>
      <c r="E96" s="48"/>
      <c r="F96" s="48"/>
      <c r="G96" s="48"/>
      <c r="H96" s="48"/>
      <c r="I96" s="48"/>
      <c r="J96" s="48"/>
      <c r="K96" s="48"/>
      <c r="L96" s="48"/>
      <c r="M96" s="48"/>
      <c r="N96" s="48"/>
      <c r="T96" s="62">
        <v>139600</v>
      </c>
      <c r="U96" s="62" t="s">
        <v>106</v>
      </c>
    </row>
    <row r="97" spans="1:21" x14ac:dyDescent="0.25">
      <c r="A97" s="48"/>
      <c r="B97" s="48"/>
      <c r="C97" s="48"/>
      <c r="D97" s="48"/>
      <c r="E97" s="48"/>
      <c r="F97" s="48"/>
      <c r="G97" s="48"/>
      <c r="H97" s="48"/>
      <c r="I97" s="48"/>
      <c r="J97" s="48"/>
      <c r="K97" s="48"/>
      <c r="L97" s="48"/>
      <c r="M97" s="48"/>
      <c r="N97" s="48"/>
      <c r="T97" s="62">
        <v>139900</v>
      </c>
      <c r="U97" s="62" t="s">
        <v>107</v>
      </c>
    </row>
    <row r="98" spans="1:21" x14ac:dyDescent="0.25">
      <c r="A98" s="48"/>
      <c r="B98" s="48"/>
      <c r="C98" s="48"/>
      <c r="D98" s="48"/>
      <c r="E98" s="48"/>
      <c r="F98" s="48"/>
      <c r="G98" s="48"/>
      <c r="H98" s="48"/>
      <c r="I98" s="48"/>
      <c r="J98" s="48"/>
      <c r="K98" s="48"/>
      <c r="L98" s="48"/>
      <c r="M98" s="48"/>
      <c r="N98" s="48"/>
      <c r="T98" s="62">
        <v>141000</v>
      </c>
      <c r="U98" s="62" t="s">
        <v>568</v>
      </c>
    </row>
    <row r="99" spans="1:21" x14ac:dyDescent="0.25">
      <c r="A99" s="48"/>
      <c r="B99" s="48"/>
      <c r="C99" s="48"/>
      <c r="D99" s="48"/>
      <c r="E99" s="48"/>
      <c r="F99" s="48"/>
      <c r="G99" s="48"/>
      <c r="H99" s="48"/>
      <c r="I99" s="48"/>
      <c r="J99" s="48"/>
      <c r="K99" s="48"/>
      <c r="L99" s="48"/>
      <c r="M99" s="48"/>
      <c r="N99" s="48"/>
      <c r="T99" s="62">
        <v>142100</v>
      </c>
      <c r="U99" s="62" t="s">
        <v>569</v>
      </c>
    </row>
    <row r="100" spans="1:21" x14ac:dyDescent="0.25">
      <c r="A100" s="48"/>
      <c r="B100" s="48"/>
      <c r="C100" s="48"/>
      <c r="D100" s="48"/>
      <c r="E100" s="48"/>
      <c r="F100" s="48"/>
      <c r="G100" s="48"/>
      <c r="H100" s="48"/>
      <c r="I100" s="48"/>
      <c r="J100" s="48"/>
      <c r="K100" s="48"/>
      <c r="L100" s="48"/>
      <c r="M100" s="48"/>
      <c r="N100" s="48"/>
      <c r="T100" s="62">
        <v>142200</v>
      </c>
      <c r="U100" s="62" t="s">
        <v>109</v>
      </c>
    </row>
    <row r="101" spans="1:21" x14ac:dyDescent="0.25">
      <c r="A101" s="48"/>
      <c r="B101" s="48"/>
      <c r="C101" s="48"/>
      <c r="D101" s="48"/>
      <c r="E101" s="48"/>
      <c r="F101" s="48"/>
      <c r="G101" s="48"/>
      <c r="H101" s="48"/>
      <c r="I101" s="48"/>
      <c r="J101" s="48"/>
      <c r="K101" s="48"/>
      <c r="L101" s="48"/>
      <c r="M101" s="48"/>
      <c r="N101" s="48"/>
      <c r="T101" s="62">
        <v>142300</v>
      </c>
      <c r="U101" s="62" t="s">
        <v>108</v>
      </c>
    </row>
    <row r="102" spans="1:21" x14ac:dyDescent="0.25">
      <c r="A102" s="48"/>
      <c r="B102" s="48"/>
      <c r="C102" s="48"/>
      <c r="D102" s="48"/>
      <c r="E102" s="48"/>
      <c r="F102" s="48"/>
      <c r="G102" s="48"/>
      <c r="H102" s="48"/>
      <c r="I102" s="48"/>
      <c r="J102" s="48"/>
      <c r="K102" s="48"/>
      <c r="L102" s="48"/>
      <c r="M102" s="48"/>
      <c r="N102" s="48"/>
      <c r="T102" s="62">
        <v>142400</v>
      </c>
      <c r="U102" s="62" t="s">
        <v>570</v>
      </c>
    </row>
    <row r="103" spans="1:21" x14ac:dyDescent="0.25">
      <c r="A103" s="48"/>
      <c r="B103" s="48"/>
      <c r="C103" s="48"/>
      <c r="D103" s="48"/>
      <c r="E103" s="48"/>
      <c r="F103" s="48"/>
      <c r="G103" s="48"/>
      <c r="H103" s="48"/>
      <c r="I103" s="48"/>
      <c r="J103" s="48"/>
      <c r="K103" s="48"/>
      <c r="L103" s="48"/>
      <c r="M103" s="48"/>
      <c r="N103" s="48"/>
      <c r="T103" s="62">
        <v>142900</v>
      </c>
      <c r="U103" s="62" t="s">
        <v>571</v>
      </c>
    </row>
    <row r="104" spans="1:21" x14ac:dyDescent="0.25">
      <c r="A104" s="48"/>
      <c r="B104" s="48"/>
      <c r="C104" s="48"/>
      <c r="D104" s="48"/>
      <c r="E104" s="48"/>
      <c r="F104" s="48"/>
      <c r="G104" s="48"/>
      <c r="H104" s="48"/>
      <c r="I104" s="48"/>
      <c r="J104" s="48"/>
      <c r="K104" s="48"/>
      <c r="L104" s="48"/>
      <c r="M104" s="48"/>
      <c r="N104" s="48"/>
      <c r="T104" s="62">
        <v>151100</v>
      </c>
      <c r="U104" s="62" t="s">
        <v>572</v>
      </c>
    </row>
    <row r="105" spans="1:21" x14ac:dyDescent="0.25">
      <c r="A105" s="48"/>
      <c r="B105" s="48"/>
      <c r="C105" s="48"/>
      <c r="D105" s="48"/>
      <c r="E105" s="48"/>
      <c r="F105" s="48"/>
      <c r="G105" s="48"/>
      <c r="H105" s="48"/>
      <c r="I105" s="48"/>
      <c r="J105" s="48"/>
      <c r="K105" s="48"/>
      <c r="L105" s="48"/>
      <c r="M105" s="48"/>
      <c r="N105" s="48"/>
      <c r="T105" s="62">
        <v>151200</v>
      </c>
      <c r="U105" s="62" t="s">
        <v>573</v>
      </c>
    </row>
    <row r="106" spans="1:21" x14ac:dyDescent="0.25">
      <c r="A106" s="48"/>
      <c r="B106" s="48"/>
      <c r="C106" s="48"/>
      <c r="D106" s="48"/>
      <c r="E106" s="48"/>
      <c r="F106" s="48"/>
      <c r="G106" s="48"/>
      <c r="H106" s="48"/>
      <c r="I106" s="48"/>
      <c r="J106" s="48"/>
      <c r="K106" s="48"/>
      <c r="L106" s="48"/>
      <c r="M106" s="48"/>
      <c r="N106" s="48"/>
      <c r="T106" s="62">
        <v>152000</v>
      </c>
      <c r="U106" s="62" t="s">
        <v>110</v>
      </c>
    </row>
    <row r="107" spans="1:21" x14ac:dyDescent="0.25">
      <c r="A107" s="48"/>
      <c r="B107" s="48"/>
      <c r="C107" s="48"/>
      <c r="D107" s="48"/>
      <c r="E107" s="48"/>
      <c r="F107" s="48"/>
      <c r="G107" s="48"/>
      <c r="H107" s="48"/>
      <c r="I107" s="48"/>
      <c r="J107" s="48"/>
      <c r="K107" s="48"/>
      <c r="L107" s="48"/>
      <c r="M107" s="48"/>
      <c r="N107" s="48"/>
      <c r="T107" s="62">
        <v>161100</v>
      </c>
      <c r="U107" s="62" t="s">
        <v>111</v>
      </c>
    </row>
    <row r="108" spans="1:21" x14ac:dyDescent="0.25">
      <c r="A108" s="48"/>
      <c r="B108" s="48"/>
      <c r="C108" s="48"/>
      <c r="D108" s="48"/>
      <c r="E108" s="48"/>
      <c r="F108" s="48"/>
      <c r="G108" s="48"/>
      <c r="H108" s="48"/>
      <c r="I108" s="48"/>
      <c r="J108" s="48"/>
      <c r="K108" s="48"/>
      <c r="L108" s="48"/>
      <c r="M108" s="48"/>
      <c r="N108" s="48"/>
      <c r="T108" s="62">
        <v>161200</v>
      </c>
      <c r="U108" s="62" t="s">
        <v>574</v>
      </c>
    </row>
    <row r="109" spans="1:21" x14ac:dyDescent="0.25">
      <c r="A109" s="48"/>
      <c r="B109" s="48"/>
      <c r="C109" s="48"/>
      <c r="D109" s="48"/>
      <c r="E109" s="48"/>
      <c r="F109" s="48"/>
      <c r="G109" s="48"/>
      <c r="H109" s="48"/>
      <c r="I109" s="48"/>
      <c r="J109" s="48"/>
      <c r="K109" s="48"/>
      <c r="L109" s="48"/>
      <c r="M109" s="48"/>
      <c r="N109" s="48"/>
      <c r="T109" s="62">
        <v>162100</v>
      </c>
      <c r="U109" s="62" t="s">
        <v>112</v>
      </c>
    </row>
    <row r="110" spans="1:21" x14ac:dyDescent="0.25">
      <c r="A110" s="48"/>
      <c r="B110" s="48"/>
      <c r="C110" s="48"/>
      <c r="D110" s="48"/>
      <c r="E110" s="48"/>
      <c r="F110" s="48"/>
      <c r="G110" s="48"/>
      <c r="H110" s="48"/>
      <c r="I110" s="48"/>
      <c r="J110" s="48"/>
      <c r="K110" s="48"/>
      <c r="L110" s="48"/>
      <c r="M110" s="48"/>
      <c r="N110" s="48"/>
      <c r="T110" s="62">
        <v>162200</v>
      </c>
      <c r="U110" s="62" t="s">
        <v>113</v>
      </c>
    </row>
    <row r="111" spans="1:21" x14ac:dyDescent="0.25">
      <c r="A111" s="48"/>
      <c r="B111" s="48"/>
      <c r="C111" s="48"/>
      <c r="D111" s="48"/>
      <c r="E111" s="48"/>
      <c r="F111" s="48"/>
      <c r="G111" s="48"/>
      <c r="H111" s="48"/>
      <c r="I111" s="48"/>
      <c r="J111" s="48"/>
      <c r="K111" s="48"/>
      <c r="L111" s="48"/>
      <c r="M111" s="48"/>
      <c r="N111" s="48"/>
      <c r="T111" s="62">
        <v>162300</v>
      </c>
      <c r="U111" s="62" t="s">
        <v>114</v>
      </c>
    </row>
    <row r="112" spans="1:21" x14ac:dyDescent="0.25">
      <c r="A112" s="48"/>
      <c r="B112" s="48"/>
      <c r="C112" s="48"/>
      <c r="D112" s="48"/>
      <c r="E112" s="48"/>
      <c r="F112" s="48"/>
      <c r="G112" s="48"/>
      <c r="H112" s="48"/>
      <c r="I112" s="48"/>
      <c r="J112" s="48"/>
      <c r="K112" s="48"/>
      <c r="L112" s="48"/>
      <c r="M112" s="48"/>
      <c r="N112" s="48"/>
      <c r="T112" s="62">
        <v>162400</v>
      </c>
      <c r="U112" s="62" t="s">
        <v>115</v>
      </c>
    </row>
    <row r="113" spans="1:21" x14ac:dyDescent="0.25">
      <c r="A113" s="48"/>
      <c r="B113" s="48"/>
      <c r="C113" s="48"/>
      <c r="D113" s="48"/>
      <c r="E113" s="48"/>
      <c r="F113" s="48"/>
      <c r="G113" s="48"/>
      <c r="H113" s="48"/>
      <c r="I113" s="48"/>
      <c r="J113" s="48"/>
      <c r="K113" s="48"/>
      <c r="L113" s="48"/>
      <c r="M113" s="48"/>
      <c r="N113" s="48"/>
      <c r="T113" s="62">
        <v>162500</v>
      </c>
      <c r="U113" s="62" t="s">
        <v>575</v>
      </c>
    </row>
    <row r="114" spans="1:21" x14ac:dyDescent="0.25">
      <c r="A114" s="48"/>
      <c r="B114" s="48"/>
      <c r="C114" s="48"/>
      <c r="D114" s="48"/>
      <c r="E114" s="48"/>
      <c r="F114" s="48"/>
      <c r="G114" s="48"/>
      <c r="H114" s="48"/>
      <c r="I114" s="48"/>
      <c r="J114" s="48"/>
      <c r="K114" s="48"/>
      <c r="L114" s="48"/>
      <c r="M114" s="48"/>
      <c r="N114" s="48"/>
      <c r="T114" s="62">
        <v>162600</v>
      </c>
      <c r="U114" s="62" t="s">
        <v>576</v>
      </c>
    </row>
    <row r="115" spans="1:21" x14ac:dyDescent="0.25">
      <c r="A115" s="48"/>
      <c r="B115" s="48"/>
      <c r="C115" s="48"/>
      <c r="D115" s="48"/>
      <c r="E115" s="48"/>
      <c r="F115" s="48"/>
      <c r="G115" s="48"/>
      <c r="H115" s="48"/>
      <c r="I115" s="48"/>
      <c r="J115" s="48"/>
      <c r="K115" s="48"/>
      <c r="L115" s="48"/>
      <c r="M115" s="48"/>
      <c r="N115" s="48"/>
      <c r="T115" s="62">
        <v>162700</v>
      </c>
      <c r="U115" s="62" t="s">
        <v>577</v>
      </c>
    </row>
    <row r="116" spans="1:21" x14ac:dyDescent="0.25">
      <c r="A116" s="48"/>
      <c r="B116" s="48"/>
      <c r="C116" s="48"/>
      <c r="D116" s="48"/>
      <c r="E116" s="48"/>
      <c r="F116" s="48"/>
      <c r="G116" s="48"/>
      <c r="H116" s="48"/>
      <c r="I116" s="48"/>
      <c r="J116" s="48"/>
      <c r="K116" s="48"/>
      <c r="L116" s="48"/>
      <c r="M116" s="48"/>
      <c r="N116" s="48"/>
      <c r="T116" s="62">
        <v>162800</v>
      </c>
      <c r="U116" s="62" t="s">
        <v>578</v>
      </c>
    </row>
    <row r="117" spans="1:21" x14ac:dyDescent="0.25">
      <c r="A117" s="48"/>
      <c r="B117" s="48"/>
      <c r="C117" s="48"/>
      <c r="D117" s="48"/>
      <c r="E117" s="48"/>
      <c r="F117" s="48"/>
      <c r="G117" s="48"/>
      <c r="H117" s="48"/>
      <c r="I117" s="48"/>
      <c r="J117" s="48"/>
      <c r="K117" s="48"/>
      <c r="L117" s="48"/>
      <c r="M117" s="48"/>
      <c r="N117" s="48"/>
      <c r="T117" s="62">
        <v>171100</v>
      </c>
      <c r="U117" s="62" t="s">
        <v>116</v>
      </c>
    </row>
    <row r="118" spans="1:21" x14ac:dyDescent="0.25">
      <c r="A118" s="48"/>
      <c r="B118" s="48"/>
      <c r="C118" s="48"/>
      <c r="D118" s="48"/>
      <c r="E118" s="48"/>
      <c r="F118" s="48"/>
      <c r="G118" s="48"/>
      <c r="H118" s="48"/>
      <c r="I118" s="48"/>
      <c r="J118" s="48"/>
      <c r="K118" s="48"/>
      <c r="L118" s="48"/>
      <c r="M118" s="48"/>
      <c r="N118" s="48"/>
      <c r="T118" s="62">
        <v>171200</v>
      </c>
      <c r="U118" s="62" t="s">
        <v>117</v>
      </c>
    </row>
    <row r="119" spans="1:21" x14ac:dyDescent="0.25">
      <c r="A119" s="48"/>
      <c r="B119" s="48"/>
      <c r="C119" s="48"/>
      <c r="D119" s="48"/>
      <c r="E119" s="48"/>
      <c r="F119" s="48"/>
      <c r="G119" s="48"/>
      <c r="H119" s="48"/>
      <c r="I119" s="48"/>
      <c r="J119" s="48"/>
      <c r="K119" s="48"/>
      <c r="L119" s="48"/>
      <c r="M119" s="48"/>
      <c r="N119" s="48"/>
      <c r="T119" s="62">
        <v>172100</v>
      </c>
      <c r="U119" s="62" t="s">
        <v>579</v>
      </c>
    </row>
    <row r="120" spans="1:21" x14ac:dyDescent="0.25">
      <c r="A120" s="48"/>
      <c r="B120" s="48"/>
      <c r="C120" s="48"/>
      <c r="D120" s="48"/>
      <c r="E120" s="48"/>
      <c r="F120" s="48"/>
      <c r="G120" s="48"/>
      <c r="H120" s="48"/>
      <c r="I120" s="48"/>
      <c r="J120" s="48"/>
      <c r="K120" s="48"/>
      <c r="L120" s="48"/>
      <c r="M120" s="48"/>
      <c r="N120" s="48"/>
      <c r="T120" s="62">
        <v>172200</v>
      </c>
      <c r="U120" s="62" t="s">
        <v>118</v>
      </c>
    </row>
    <row r="121" spans="1:21" x14ac:dyDescent="0.25">
      <c r="A121" s="48"/>
      <c r="B121" s="48"/>
      <c r="C121" s="48"/>
      <c r="D121" s="48"/>
      <c r="E121" s="48"/>
      <c r="F121" s="48"/>
      <c r="G121" s="48"/>
      <c r="H121" s="48"/>
      <c r="I121" s="48"/>
      <c r="J121" s="48"/>
      <c r="K121" s="48"/>
      <c r="L121" s="48"/>
      <c r="M121" s="48"/>
      <c r="N121" s="48"/>
      <c r="T121" s="62">
        <v>172300</v>
      </c>
      <c r="U121" s="62" t="s">
        <v>119</v>
      </c>
    </row>
    <row r="122" spans="1:21" x14ac:dyDescent="0.25">
      <c r="A122" s="48"/>
      <c r="B122" s="48"/>
      <c r="C122" s="48"/>
      <c r="D122" s="48"/>
      <c r="E122" s="48"/>
      <c r="F122" s="48"/>
      <c r="G122" s="48"/>
      <c r="H122" s="48"/>
      <c r="I122" s="48"/>
      <c r="J122" s="48"/>
      <c r="K122" s="48"/>
      <c r="L122" s="48"/>
      <c r="M122" s="48"/>
      <c r="N122" s="48"/>
      <c r="T122" s="62">
        <v>172400</v>
      </c>
      <c r="U122" s="62" t="s">
        <v>120</v>
      </c>
    </row>
    <row r="123" spans="1:21" x14ac:dyDescent="0.25">
      <c r="A123" s="48"/>
      <c r="B123" s="48"/>
      <c r="C123" s="48"/>
      <c r="D123" s="48"/>
      <c r="E123" s="48"/>
      <c r="F123" s="48"/>
      <c r="G123" s="48"/>
      <c r="H123" s="48"/>
      <c r="I123" s="48"/>
      <c r="J123" s="48"/>
      <c r="K123" s="48"/>
      <c r="L123" s="48"/>
      <c r="M123" s="48"/>
      <c r="N123" s="48"/>
      <c r="T123" s="62">
        <v>172500</v>
      </c>
      <c r="U123" s="62" t="s">
        <v>121</v>
      </c>
    </row>
    <row r="124" spans="1:21" x14ac:dyDescent="0.25">
      <c r="A124" s="48"/>
      <c r="B124" s="48"/>
      <c r="C124" s="48"/>
      <c r="D124" s="48"/>
      <c r="E124" s="48"/>
      <c r="F124" s="48"/>
      <c r="G124" s="48"/>
      <c r="H124" s="48"/>
      <c r="I124" s="48"/>
      <c r="J124" s="48"/>
      <c r="K124" s="48"/>
      <c r="L124" s="48"/>
      <c r="M124" s="48"/>
      <c r="N124" s="48"/>
      <c r="T124" s="62">
        <v>181100</v>
      </c>
      <c r="U124" s="62" t="s">
        <v>122</v>
      </c>
    </row>
    <row r="125" spans="1:21" x14ac:dyDescent="0.25">
      <c r="A125" s="48"/>
      <c r="B125" s="48"/>
      <c r="C125" s="48"/>
      <c r="D125" s="48"/>
      <c r="E125" s="48"/>
      <c r="F125" s="48"/>
      <c r="G125" s="48"/>
      <c r="H125" s="48"/>
      <c r="I125" s="48"/>
      <c r="J125" s="48"/>
      <c r="K125" s="48"/>
      <c r="L125" s="48"/>
      <c r="M125" s="48"/>
      <c r="N125" s="48"/>
      <c r="T125" s="62">
        <v>181200</v>
      </c>
      <c r="U125" s="62" t="s">
        <v>123</v>
      </c>
    </row>
    <row r="126" spans="1:21" x14ac:dyDescent="0.25">
      <c r="A126" s="48"/>
      <c r="B126" s="48"/>
      <c r="C126" s="48"/>
      <c r="D126" s="48"/>
      <c r="E126" s="48"/>
      <c r="F126" s="48"/>
      <c r="G126" s="48"/>
      <c r="H126" s="48"/>
      <c r="I126" s="48"/>
      <c r="J126" s="48"/>
      <c r="K126" s="48"/>
      <c r="L126" s="48"/>
      <c r="M126" s="48"/>
      <c r="N126" s="48"/>
      <c r="T126" s="62">
        <v>181300</v>
      </c>
      <c r="U126" s="62" t="s">
        <v>124</v>
      </c>
    </row>
    <row r="127" spans="1:21" x14ac:dyDescent="0.25">
      <c r="A127" s="48"/>
      <c r="B127" s="48"/>
      <c r="C127" s="48"/>
      <c r="D127" s="48"/>
      <c r="E127" s="48"/>
      <c r="F127" s="48"/>
      <c r="G127" s="48"/>
      <c r="H127" s="48"/>
      <c r="I127" s="48"/>
      <c r="J127" s="48"/>
      <c r="K127" s="48"/>
      <c r="L127" s="48"/>
      <c r="M127" s="48"/>
      <c r="N127" s="48"/>
      <c r="T127" s="62">
        <v>181400</v>
      </c>
      <c r="U127" s="62" t="s">
        <v>125</v>
      </c>
    </row>
    <row r="128" spans="1:21" x14ac:dyDescent="0.25">
      <c r="A128" s="48"/>
      <c r="B128" s="48"/>
      <c r="C128" s="48"/>
      <c r="D128" s="48"/>
      <c r="E128" s="48"/>
      <c r="F128" s="48"/>
      <c r="G128" s="48"/>
      <c r="H128" s="48"/>
      <c r="I128" s="48"/>
      <c r="J128" s="48"/>
      <c r="K128" s="48"/>
      <c r="L128" s="48"/>
      <c r="M128" s="48"/>
      <c r="N128" s="48"/>
      <c r="T128" s="62">
        <v>182000</v>
      </c>
      <c r="U128" s="62" t="s">
        <v>126</v>
      </c>
    </row>
    <row r="129" spans="1:21" x14ac:dyDescent="0.25">
      <c r="A129" s="48"/>
      <c r="B129" s="48"/>
      <c r="C129" s="48"/>
      <c r="D129" s="48"/>
      <c r="E129" s="48"/>
      <c r="F129" s="48"/>
      <c r="G129" s="48"/>
      <c r="H129" s="48"/>
      <c r="I129" s="48"/>
      <c r="J129" s="48"/>
      <c r="K129" s="48"/>
      <c r="L129" s="48"/>
      <c r="M129" s="48"/>
      <c r="N129" s="48"/>
      <c r="T129" s="62">
        <v>201100</v>
      </c>
      <c r="U129" s="62" t="s">
        <v>127</v>
      </c>
    </row>
    <row r="130" spans="1:21" x14ac:dyDescent="0.25">
      <c r="A130" s="48"/>
      <c r="B130" s="48"/>
      <c r="C130" s="48"/>
      <c r="D130" s="48"/>
      <c r="E130" s="48"/>
      <c r="F130" s="48"/>
      <c r="G130" s="48"/>
      <c r="H130" s="48"/>
      <c r="I130" s="48"/>
      <c r="J130" s="48"/>
      <c r="K130" s="48"/>
      <c r="L130" s="48"/>
      <c r="M130" s="48"/>
      <c r="N130" s="48"/>
      <c r="T130" s="62">
        <v>201200</v>
      </c>
      <c r="U130" s="62" t="s">
        <v>128</v>
      </c>
    </row>
    <row r="131" spans="1:21" x14ac:dyDescent="0.25">
      <c r="A131" s="48"/>
      <c r="B131" s="48"/>
      <c r="C131" s="48"/>
      <c r="D131" s="48"/>
      <c r="E131" s="48"/>
      <c r="F131" s="48"/>
      <c r="G131" s="48"/>
      <c r="H131" s="48"/>
      <c r="I131" s="48"/>
      <c r="J131" s="48"/>
      <c r="K131" s="48"/>
      <c r="L131" s="48"/>
      <c r="M131" s="48"/>
      <c r="N131" s="48"/>
      <c r="T131" s="62">
        <v>201300</v>
      </c>
      <c r="U131" s="62" t="s">
        <v>129</v>
      </c>
    </row>
    <row r="132" spans="1:21" x14ac:dyDescent="0.25">
      <c r="A132" s="48"/>
      <c r="B132" s="48"/>
      <c r="C132" s="48"/>
      <c r="D132" s="48"/>
      <c r="E132" s="48"/>
      <c r="F132" s="48"/>
      <c r="G132" s="48"/>
      <c r="H132" s="48"/>
      <c r="I132" s="48"/>
      <c r="J132" s="48"/>
      <c r="K132" s="48"/>
      <c r="L132" s="48"/>
      <c r="M132" s="48"/>
      <c r="N132" s="48"/>
      <c r="T132" s="62">
        <v>201400</v>
      </c>
      <c r="U132" s="62" t="s">
        <v>130</v>
      </c>
    </row>
    <row r="133" spans="1:21" x14ac:dyDescent="0.25">
      <c r="A133" s="48"/>
      <c r="B133" s="48"/>
      <c r="C133" s="48"/>
      <c r="D133" s="48"/>
      <c r="E133" s="48"/>
      <c r="F133" s="48"/>
      <c r="G133" s="48"/>
      <c r="H133" s="48"/>
      <c r="I133" s="48"/>
      <c r="J133" s="48"/>
      <c r="K133" s="48"/>
      <c r="L133" s="48"/>
      <c r="M133" s="48"/>
      <c r="N133" s="48"/>
      <c r="T133" s="62">
        <v>201500</v>
      </c>
      <c r="U133" s="62" t="s">
        <v>131</v>
      </c>
    </row>
    <row r="134" spans="1:21" x14ac:dyDescent="0.25">
      <c r="A134" s="48"/>
      <c r="B134" s="48"/>
      <c r="C134" s="48"/>
      <c r="D134" s="48"/>
      <c r="E134" s="48"/>
      <c r="F134" s="48"/>
      <c r="G134" s="48"/>
      <c r="H134" s="48"/>
      <c r="I134" s="48"/>
      <c r="J134" s="48"/>
      <c r="K134" s="48"/>
      <c r="L134" s="48"/>
      <c r="M134" s="48"/>
      <c r="N134" s="48"/>
      <c r="T134" s="62">
        <v>201600</v>
      </c>
      <c r="U134" s="62" t="s">
        <v>132</v>
      </c>
    </row>
    <row r="135" spans="1:21" x14ac:dyDescent="0.25">
      <c r="A135" s="48"/>
      <c r="B135" s="48"/>
      <c r="C135" s="48"/>
      <c r="D135" s="48"/>
      <c r="E135" s="48"/>
      <c r="F135" s="48"/>
      <c r="G135" s="48"/>
      <c r="H135" s="48"/>
      <c r="I135" s="48"/>
      <c r="J135" s="48"/>
      <c r="K135" s="48"/>
      <c r="L135" s="48"/>
      <c r="M135" s="48"/>
      <c r="N135" s="48"/>
      <c r="T135" s="62">
        <v>201700</v>
      </c>
      <c r="U135" s="62" t="s">
        <v>133</v>
      </c>
    </row>
    <row r="136" spans="1:21" x14ac:dyDescent="0.25">
      <c r="A136" s="48"/>
      <c r="B136" s="48"/>
      <c r="C136" s="48"/>
      <c r="D136" s="48"/>
      <c r="E136" s="48"/>
      <c r="F136" s="48"/>
      <c r="G136" s="48"/>
      <c r="H136" s="48"/>
      <c r="I136" s="48"/>
      <c r="J136" s="48"/>
      <c r="K136" s="48"/>
      <c r="L136" s="48"/>
      <c r="M136" s="48"/>
      <c r="N136" s="48"/>
      <c r="T136" s="62">
        <v>202000</v>
      </c>
      <c r="U136" s="62" t="s">
        <v>580</v>
      </c>
    </row>
    <row r="137" spans="1:21" x14ac:dyDescent="0.25">
      <c r="A137" s="48"/>
      <c r="B137" s="48"/>
      <c r="C137" s="48"/>
      <c r="D137" s="48"/>
      <c r="E137" s="48"/>
      <c r="F137" s="48"/>
      <c r="G137" s="48"/>
      <c r="H137" s="48"/>
      <c r="I137" s="48"/>
      <c r="J137" s="48"/>
      <c r="K137" s="48"/>
      <c r="L137" s="48"/>
      <c r="M137" s="48"/>
      <c r="N137" s="48"/>
      <c r="T137" s="62">
        <v>203000</v>
      </c>
      <c r="U137" s="62" t="s">
        <v>134</v>
      </c>
    </row>
    <row r="138" spans="1:21" x14ac:dyDescent="0.25">
      <c r="A138" s="48"/>
      <c r="B138" s="48"/>
      <c r="C138" s="48"/>
      <c r="D138" s="48"/>
      <c r="E138" s="48"/>
      <c r="F138" s="48"/>
      <c r="G138" s="48"/>
      <c r="H138" s="48"/>
      <c r="I138" s="48"/>
      <c r="J138" s="48"/>
      <c r="K138" s="48"/>
      <c r="L138" s="48"/>
      <c r="M138" s="48"/>
      <c r="N138" s="48"/>
      <c r="T138" s="62">
        <v>204100</v>
      </c>
      <c r="U138" s="62" t="s">
        <v>135</v>
      </c>
    </row>
    <row r="139" spans="1:21" x14ac:dyDescent="0.25">
      <c r="A139" s="48"/>
      <c r="B139" s="48"/>
      <c r="C139" s="48"/>
      <c r="D139" s="48"/>
      <c r="E139" s="48"/>
      <c r="F139" s="48"/>
      <c r="G139" s="48"/>
      <c r="H139" s="48"/>
      <c r="I139" s="48"/>
      <c r="J139" s="48"/>
      <c r="K139" s="48"/>
      <c r="L139" s="48"/>
      <c r="M139" s="48"/>
      <c r="N139" s="48"/>
      <c r="T139" s="62">
        <v>204200</v>
      </c>
      <c r="U139" s="62" t="s">
        <v>136</v>
      </c>
    </row>
    <row r="140" spans="1:21" x14ac:dyDescent="0.25">
      <c r="A140" s="48"/>
      <c r="B140" s="48"/>
      <c r="C140" s="48"/>
      <c r="D140" s="48"/>
      <c r="E140" s="48"/>
      <c r="F140" s="48"/>
      <c r="G140" s="48"/>
      <c r="H140" s="48"/>
      <c r="I140" s="48"/>
      <c r="J140" s="48"/>
      <c r="K140" s="48"/>
      <c r="L140" s="48"/>
      <c r="M140" s="48"/>
      <c r="N140" s="48"/>
      <c r="T140" s="62">
        <v>205100</v>
      </c>
      <c r="U140" s="62" t="s">
        <v>581</v>
      </c>
    </row>
    <row r="141" spans="1:21" x14ac:dyDescent="0.25">
      <c r="A141" s="48"/>
      <c r="B141" s="48"/>
      <c r="C141" s="48"/>
      <c r="D141" s="48"/>
      <c r="E141" s="48"/>
      <c r="F141" s="48"/>
      <c r="G141" s="48"/>
      <c r="H141" s="48"/>
      <c r="I141" s="48"/>
      <c r="J141" s="48"/>
      <c r="K141" s="48"/>
      <c r="L141" s="48"/>
      <c r="M141" s="48"/>
      <c r="N141" s="48"/>
      <c r="T141" s="62">
        <v>205900</v>
      </c>
      <c r="U141" s="62" t="s">
        <v>137</v>
      </c>
    </row>
    <row r="142" spans="1:21" x14ac:dyDescent="0.25">
      <c r="A142" s="48"/>
      <c r="B142" s="48"/>
      <c r="C142" s="48"/>
      <c r="D142" s="48"/>
      <c r="E142" s="48"/>
      <c r="F142" s="48"/>
      <c r="G142" s="48"/>
      <c r="H142" s="48"/>
      <c r="I142" s="48"/>
      <c r="J142" s="48"/>
      <c r="K142" s="48"/>
      <c r="L142" s="48"/>
      <c r="M142" s="48"/>
      <c r="N142" s="48"/>
      <c r="T142" s="62">
        <v>206000</v>
      </c>
      <c r="U142" s="62" t="s">
        <v>138</v>
      </c>
    </row>
    <row r="143" spans="1:21" x14ac:dyDescent="0.25">
      <c r="A143" s="48"/>
      <c r="B143" s="48"/>
      <c r="C143" s="48"/>
      <c r="D143" s="48"/>
      <c r="E143" s="48"/>
      <c r="F143" s="48"/>
      <c r="G143" s="48"/>
      <c r="H143" s="48"/>
      <c r="I143" s="48"/>
      <c r="J143" s="48"/>
      <c r="K143" s="48"/>
      <c r="L143" s="48"/>
      <c r="M143" s="48"/>
      <c r="N143" s="48"/>
      <c r="T143" s="62">
        <v>211000</v>
      </c>
      <c r="U143" s="62" t="s">
        <v>139</v>
      </c>
    </row>
    <row r="144" spans="1:21" x14ac:dyDescent="0.25">
      <c r="A144" s="48"/>
      <c r="B144" s="48"/>
      <c r="C144" s="48"/>
      <c r="D144" s="48"/>
      <c r="E144" s="48"/>
      <c r="F144" s="48"/>
      <c r="G144" s="48"/>
      <c r="H144" s="48"/>
      <c r="I144" s="48"/>
      <c r="J144" s="48"/>
      <c r="K144" s="48"/>
      <c r="L144" s="48"/>
      <c r="M144" s="48"/>
      <c r="N144" s="48"/>
      <c r="T144" s="62">
        <v>212000</v>
      </c>
      <c r="U144" s="62" t="s">
        <v>140</v>
      </c>
    </row>
    <row r="145" spans="1:21" x14ac:dyDescent="0.25">
      <c r="A145" s="48"/>
      <c r="B145" s="48"/>
      <c r="C145" s="48"/>
      <c r="D145" s="48"/>
      <c r="E145" s="48"/>
      <c r="F145" s="48"/>
      <c r="G145" s="48"/>
      <c r="H145" s="48"/>
      <c r="I145" s="48"/>
      <c r="J145" s="48"/>
      <c r="K145" s="48"/>
      <c r="L145" s="48"/>
      <c r="M145" s="48"/>
      <c r="N145" s="48"/>
      <c r="T145" s="62">
        <v>221100</v>
      </c>
      <c r="U145" s="62" t="s">
        <v>582</v>
      </c>
    </row>
    <row r="146" spans="1:21" x14ac:dyDescent="0.25">
      <c r="A146" s="48"/>
      <c r="B146" s="48"/>
      <c r="C146" s="48"/>
      <c r="D146" s="48"/>
      <c r="E146" s="48"/>
      <c r="F146" s="48"/>
      <c r="G146" s="48"/>
      <c r="H146" s="48"/>
      <c r="I146" s="48"/>
      <c r="J146" s="48"/>
      <c r="K146" s="48"/>
      <c r="L146" s="48"/>
      <c r="M146" s="48"/>
      <c r="N146" s="48"/>
      <c r="T146" s="62">
        <v>221200</v>
      </c>
      <c r="U146" s="62" t="s">
        <v>141</v>
      </c>
    </row>
    <row r="147" spans="1:21" x14ac:dyDescent="0.25">
      <c r="A147" s="48"/>
      <c r="B147" s="48"/>
      <c r="C147" s="48"/>
      <c r="D147" s="48"/>
      <c r="E147" s="48"/>
      <c r="F147" s="48"/>
      <c r="G147" s="48"/>
      <c r="H147" s="48"/>
      <c r="I147" s="48"/>
      <c r="J147" s="48"/>
      <c r="K147" s="48"/>
      <c r="L147" s="48"/>
      <c r="M147" s="48"/>
      <c r="N147" s="48"/>
      <c r="T147" s="62">
        <v>222100</v>
      </c>
      <c r="U147" s="62" t="s">
        <v>142</v>
      </c>
    </row>
    <row r="148" spans="1:21" x14ac:dyDescent="0.25">
      <c r="A148" s="48"/>
      <c r="B148" s="48"/>
      <c r="C148" s="48"/>
      <c r="D148" s="48"/>
      <c r="E148" s="48"/>
      <c r="F148" s="48"/>
      <c r="G148" s="48"/>
      <c r="H148" s="48"/>
      <c r="I148" s="48"/>
      <c r="J148" s="48"/>
      <c r="K148" s="48"/>
      <c r="L148" s="48"/>
      <c r="M148" s="48"/>
      <c r="N148" s="48"/>
      <c r="T148" s="62">
        <v>222200</v>
      </c>
      <c r="U148" s="62" t="s">
        <v>143</v>
      </c>
    </row>
    <row r="149" spans="1:21" x14ac:dyDescent="0.25">
      <c r="A149" s="48"/>
      <c r="B149" s="48"/>
      <c r="C149" s="48"/>
      <c r="D149" s="48"/>
      <c r="E149" s="48"/>
      <c r="F149" s="48"/>
      <c r="G149" s="48"/>
      <c r="H149" s="48"/>
      <c r="I149" s="48"/>
      <c r="J149" s="48"/>
      <c r="K149" s="48"/>
      <c r="L149" s="48"/>
      <c r="M149" s="48"/>
      <c r="N149" s="48"/>
      <c r="T149" s="62">
        <v>222300</v>
      </c>
      <c r="U149" s="62" t="s">
        <v>583</v>
      </c>
    </row>
    <row r="150" spans="1:21" x14ac:dyDescent="0.25">
      <c r="A150" s="48"/>
      <c r="B150" s="48"/>
      <c r="C150" s="48"/>
      <c r="D150" s="48"/>
      <c r="E150" s="48"/>
      <c r="F150" s="48"/>
      <c r="G150" s="48"/>
      <c r="H150" s="48"/>
      <c r="I150" s="48"/>
      <c r="J150" s="48"/>
      <c r="K150" s="48"/>
      <c r="L150" s="48"/>
      <c r="M150" s="48"/>
      <c r="N150" s="48"/>
      <c r="T150" s="62">
        <v>222400</v>
      </c>
      <c r="U150" s="62" t="s">
        <v>144</v>
      </c>
    </row>
    <row r="151" spans="1:21" x14ac:dyDescent="0.25">
      <c r="A151" s="48"/>
      <c r="B151" s="48"/>
      <c r="C151" s="48"/>
      <c r="D151" s="48"/>
      <c r="E151" s="48"/>
      <c r="F151" s="48"/>
      <c r="G151" s="48"/>
      <c r="H151" s="48"/>
      <c r="I151" s="48"/>
      <c r="J151" s="48"/>
      <c r="K151" s="48"/>
      <c r="L151" s="48"/>
      <c r="M151" s="48"/>
      <c r="N151" s="48"/>
      <c r="T151" s="62">
        <v>222500</v>
      </c>
      <c r="U151" s="62" t="s">
        <v>584</v>
      </c>
    </row>
    <row r="152" spans="1:21" x14ac:dyDescent="0.25">
      <c r="A152" s="48"/>
      <c r="B152" s="48"/>
      <c r="C152" s="48"/>
      <c r="D152" s="48"/>
      <c r="E152" s="48"/>
      <c r="F152" s="48"/>
      <c r="G152" s="48"/>
      <c r="H152" s="48"/>
      <c r="I152" s="48"/>
      <c r="J152" s="48"/>
      <c r="K152" s="48"/>
      <c r="L152" s="48"/>
      <c r="M152" s="48"/>
      <c r="N152" s="48"/>
      <c r="T152" s="62">
        <v>222600</v>
      </c>
      <c r="U152" s="62" t="s">
        <v>145</v>
      </c>
    </row>
    <row r="153" spans="1:21" x14ac:dyDescent="0.25">
      <c r="A153" s="48"/>
      <c r="B153" s="48"/>
      <c r="C153" s="48"/>
      <c r="D153" s="48"/>
      <c r="E153" s="48"/>
      <c r="F153" s="48"/>
      <c r="G153" s="48"/>
      <c r="H153" s="48"/>
      <c r="I153" s="48"/>
      <c r="J153" s="48"/>
      <c r="K153" s="48"/>
      <c r="L153" s="48"/>
      <c r="M153" s="48"/>
      <c r="N153" s="48"/>
      <c r="T153" s="62">
        <v>231100</v>
      </c>
      <c r="U153" s="62" t="s">
        <v>146</v>
      </c>
    </row>
    <row r="154" spans="1:21" x14ac:dyDescent="0.25">
      <c r="A154" s="48"/>
      <c r="B154" s="48"/>
      <c r="C154" s="48"/>
      <c r="D154" s="48"/>
      <c r="E154" s="48"/>
      <c r="F154" s="48"/>
      <c r="G154" s="48"/>
      <c r="H154" s="48"/>
      <c r="I154" s="48"/>
      <c r="J154" s="48"/>
      <c r="K154" s="48"/>
      <c r="L154" s="48"/>
      <c r="M154" s="48"/>
      <c r="N154" s="48"/>
      <c r="T154" s="62">
        <v>231200</v>
      </c>
      <c r="U154" s="62" t="s">
        <v>147</v>
      </c>
    </row>
    <row r="155" spans="1:21" x14ac:dyDescent="0.25">
      <c r="A155" s="48"/>
      <c r="B155" s="48"/>
      <c r="C155" s="48"/>
      <c r="D155" s="48"/>
      <c r="E155" s="48"/>
      <c r="F155" s="48"/>
      <c r="G155" s="48"/>
      <c r="H155" s="48"/>
      <c r="I155" s="48"/>
      <c r="J155" s="48"/>
      <c r="K155" s="48"/>
      <c r="L155" s="48"/>
      <c r="M155" s="48"/>
      <c r="N155" s="48"/>
      <c r="T155" s="62">
        <v>231300</v>
      </c>
      <c r="U155" s="62" t="s">
        <v>148</v>
      </c>
    </row>
    <row r="156" spans="1:21" x14ac:dyDescent="0.25">
      <c r="A156" s="48"/>
      <c r="B156" s="48"/>
      <c r="C156" s="48"/>
      <c r="D156" s="48"/>
      <c r="E156" s="48"/>
      <c r="F156" s="48"/>
      <c r="G156" s="48"/>
      <c r="H156" s="48"/>
      <c r="I156" s="48"/>
      <c r="J156" s="48"/>
      <c r="K156" s="48"/>
      <c r="L156" s="48"/>
      <c r="M156" s="48"/>
      <c r="N156" s="48"/>
      <c r="T156" s="62">
        <v>231400</v>
      </c>
      <c r="U156" s="62" t="s">
        <v>149</v>
      </c>
    </row>
    <row r="157" spans="1:21" x14ac:dyDescent="0.25">
      <c r="A157" s="48"/>
      <c r="B157" s="48"/>
      <c r="C157" s="48"/>
      <c r="D157" s="48"/>
      <c r="E157" s="48"/>
      <c r="F157" s="48"/>
      <c r="G157" s="48"/>
      <c r="H157" s="48"/>
      <c r="I157" s="48"/>
      <c r="J157" s="48"/>
      <c r="K157" s="48"/>
      <c r="L157" s="48"/>
      <c r="M157" s="48"/>
      <c r="N157" s="48"/>
      <c r="T157" s="62">
        <v>231500</v>
      </c>
      <c r="U157" s="62" t="s">
        <v>585</v>
      </c>
    </row>
    <row r="158" spans="1:21" x14ac:dyDescent="0.25">
      <c r="A158" s="48"/>
      <c r="B158" s="48"/>
      <c r="C158" s="48"/>
      <c r="D158" s="48"/>
      <c r="E158" s="48"/>
      <c r="F158" s="48"/>
      <c r="G158" s="48"/>
      <c r="H158" s="48"/>
      <c r="I158" s="48"/>
      <c r="J158" s="48"/>
      <c r="K158" s="48"/>
      <c r="L158" s="48"/>
      <c r="M158" s="48"/>
      <c r="N158" s="48"/>
      <c r="T158" s="62">
        <v>232000</v>
      </c>
      <c r="U158" s="62" t="s">
        <v>150</v>
      </c>
    </row>
    <row r="159" spans="1:21" x14ac:dyDescent="0.25">
      <c r="A159" s="48"/>
      <c r="B159" s="48"/>
      <c r="C159" s="48"/>
      <c r="D159" s="48"/>
      <c r="E159" s="48"/>
      <c r="F159" s="48"/>
      <c r="G159" s="48"/>
      <c r="H159" s="48"/>
      <c r="I159" s="48"/>
      <c r="J159" s="48"/>
      <c r="K159" s="48"/>
      <c r="L159" s="48"/>
      <c r="M159" s="48"/>
      <c r="N159" s="48"/>
      <c r="T159" s="62">
        <v>233100</v>
      </c>
      <c r="U159" s="62" t="s">
        <v>151</v>
      </c>
    </row>
    <row r="160" spans="1:21" x14ac:dyDescent="0.25">
      <c r="A160" s="48"/>
      <c r="B160" s="48"/>
      <c r="C160" s="48"/>
      <c r="D160" s="48"/>
      <c r="E160" s="48"/>
      <c r="F160" s="48"/>
      <c r="G160" s="48"/>
      <c r="H160" s="48"/>
      <c r="I160" s="48"/>
      <c r="J160" s="48"/>
      <c r="K160" s="48"/>
      <c r="L160" s="48"/>
      <c r="M160" s="48"/>
      <c r="N160" s="48"/>
      <c r="T160" s="62">
        <v>233200</v>
      </c>
      <c r="U160" s="62" t="s">
        <v>152</v>
      </c>
    </row>
    <row r="161" spans="1:21" x14ac:dyDescent="0.25">
      <c r="A161" s="48"/>
      <c r="B161" s="48"/>
      <c r="C161" s="48"/>
      <c r="D161" s="48"/>
      <c r="E161" s="48"/>
      <c r="F161" s="48"/>
      <c r="G161" s="48"/>
      <c r="H161" s="48"/>
      <c r="I161" s="48"/>
      <c r="J161" s="48"/>
      <c r="K161" s="48"/>
      <c r="L161" s="48"/>
      <c r="M161" s="48"/>
      <c r="N161" s="48"/>
      <c r="T161" s="62">
        <v>234100</v>
      </c>
      <c r="U161" s="62" t="s">
        <v>153</v>
      </c>
    </row>
    <row r="162" spans="1:21" x14ac:dyDescent="0.25">
      <c r="A162" s="48"/>
      <c r="B162" s="48"/>
      <c r="C162" s="48"/>
      <c r="D162" s="48"/>
      <c r="E162" s="48"/>
      <c r="F162" s="48"/>
      <c r="G162" s="48"/>
      <c r="H162" s="48"/>
      <c r="I162" s="48"/>
      <c r="J162" s="48"/>
      <c r="K162" s="48"/>
      <c r="L162" s="48"/>
      <c r="M162" s="48"/>
      <c r="N162" s="48"/>
      <c r="T162" s="62">
        <v>234200</v>
      </c>
      <c r="U162" s="62" t="s">
        <v>154</v>
      </c>
    </row>
    <row r="163" spans="1:21" x14ac:dyDescent="0.25">
      <c r="A163" s="48"/>
      <c r="B163" s="48"/>
      <c r="C163" s="48"/>
      <c r="D163" s="48"/>
      <c r="E163" s="48"/>
      <c r="F163" s="48"/>
      <c r="G163" s="48"/>
      <c r="H163" s="48"/>
      <c r="I163" s="48"/>
      <c r="J163" s="48"/>
      <c r="K163" s="48"/>
      <c r="L163" s="48"/>
      <c r="M163" s="48"/>
      <c r="N163" s="48"/>
      <c r="T163" s="62">
        <v>234300</v>
      </c>
      <c r="U163" s="62" t="s">
        <v>155</v>
      </c>
    </row>
    <row r="164" spans="1:21" x14ac:dyDescent="0.25">
      <c r="A164" s="48"/>
      <c r="B164" s="48"/>
      <c r="C164" s="48"/>
      <c r="D164" s="48"/>
      <c r="E164" s="48"/>
      <c r="F164" s="48"/>
      <c r="G164" s="48"/>
      <c r="H164" s="48"/>
      <c r="I164" s="48"/>
      <c r="J164" s="48"/>
      <c r="K164" s="48"/>
      <c r="L164" s="48"/>
      <c r="M164" s="48"/>
      <c r="N164" s="48"/>
      <c r="T164" s="62">
        <v>234400</v>
      </c>
      <c r="U164" s="62" t="s">
        <v>156</v>
      </c>
    </row>
    <row r="165" spans="1:21" x14ac:dyDescent="0.25">
      <c r="A165" s="48"/>
      <c r="B165" s="48"/>
      <c r="C165" s="48"/>
      <c r="D165" s="48"/>
      <c r="E165" s="48"/>
      <c r="F165" s="48"/>
      <c r="G165" s="48"/>
      <c r="H165" s="48"/>
      <c r="I165" s="48"/>
      <c r="J165" s="48"/>
      <c r="K165" s="48"/>
      <c r="L165" s="48"/>
      <c r="M165" s="48"/>
      <c r="N165" s="48"/>
      <c r="T165" s="62">
        <v>234500</v>
      </c>
      <c r="U165" s="62" t="s">
        <v>157</v>
      </c>
    </row>
    <row r="166" spans="1:21" x14ac:dyDescent="0.25">
      <c r="A166" s="48"/>
      <c r="B166" s="48"/>
      <c r="C166" s="48"/>
      <c r="D166" s="48"/>
      <c r="E166" s="48"/>
      <c r="F166" s="48"/>
      <c r="G166" s="48"/>
      <c r="H166" s="48"/>
      <c r="I166" s="48"/>
      <c r="J166" s="48"/>
      <c r="K166" s="48"/>
      <c r="L166" s="48"/>
      <c r="M166" s="48"/>
      <c r="N166" s="48"/>
      <c r="T166" s="62">
        <v>235100</v>
      </c>
      <c r="U166" s="62" t="s">
        <v>158</v>
      </c>
    </row>
    <row r="167" spans="1:21" x14ac:dyDescent="0.25">
      <c r="A167" s="48"/>
      <c r="B167" s="48"/>
      <c r="C167" s="48"/>
      <c r="D167" s="48"/>
      <c r="E167" s="48"/>
      <c r="F167" s="48"/>
      <c r="G167" s="48"/>
      <c r="H167" s="48"/>
      <c r="I167" s="48"/>
      <c r="J167" s="48"/>
      <c r="K167" s="48"/>
      <c r="L167" s="48"/>
      <c r="M167" s="48"/>
      <c r="N167" s="48"/>
      <c r="T167" s="62">
        <v>235200</v>
      </c>
      <c r="U167" s="62" t="s">
        <v>159</v>
      </c>
    </row>
    <row r="168" spans="1:21" x14ac:dyDescent="0.25">
      <c r="A168" s="48"/>
      <c r="B168" s="48"/>
      <c r="C168" s="48"/>
      <c r="D168" s="48"/>
      <c r="E168" s="48"/>
      <c r="F168" s="48"/>
      <c r="G168" s="48"/>
      <c r="H168" s="48"/>
      <c r="I168" s="48"/>
      <c r="J168" s="48"/>
      <c r="K168" s="48"/>
      <c r="L168" s="48"/>
      <c r="M168" s="48"/>
      <c r="N168" s="48"/>
      <c r="T168" s="62">
        <v>236100</v>
      </c>
      <c r="U168" s="62" t="s">
        <v>160</v>
      </c>
    </row>
    <row r="169" spans="1:21" x14ac:dyDescent="0.25">
      <c r="A169" s="48"/>
      <c r="B169" s="48"/>
      <c r="C169" s="48"/>
      <c r="D169" s="48"/>
      <c r="E169" s="48"/>
      <c r="F169" s="48"/>
      <c r="G169" s="48"/>
      <c r="H169" s="48"/>
      <c r="I169" s="48"/>
      <c r="J169" s="48"/>
      <c r="K169" s="48"/>
      <c r="L169" s="48"/>
      <c r="M169" s="48"/>
      <c r="N169" s="48"/>
      <c r="T169" s="62">
        <v>236200</v>
      </c>
      <c r="U169" s="62" t="s">
        <v>161</v>
      </c>
    </row>
    <row r="170" spans="1:21" x14ac:dyDescent="0.25">
      <c r="A170" s="48"/>
      <c r="B170" s="48"/>
      <c r="C170" s="48"/>
      <c r="D170" s="48"/>
      <c r="E170" s="48"/>
      <c r="F170" s="48"/>
      <c r="G170" s="48"/>
      <c r="H170" s="48"/>
      <c r="I170" s="48"/>
      <c r="J170" s="48"/>
      <c r="K170" s="48"/>
      <c r="L170" s="48"/>
      <c r="M170" s="48"/>
      <c r="N170" s="48"/>
      <c r="T170" s="62">
        <v>236300</v>
      </c>
      <c r="U170" s="62" t="s">
        <v>162</v>
      </c>
    </row>
    <row r="171" spans="1:21" x14ac:dyDescent="0.25">
      <c r="A171" s="48"/>
      <c r="B171" s="48"/>
      <c r="C171" s="48"/>
      <c r="D171" s="48"/>
      <c r="E171" s="48"/>
      <c r="F171" s="48"/>
      <c r="G171" s="48"/>
      <c r="H171" s="48"/>
      <c r="I171" s="48"/>
      <c r="J171" s="48"/>
      <c r="K171" s="48"/>
      <c r="L171" s="48"/>
      <c r="M171" s="48"/>
      <c r="N171" s="48"/>
      <c r="T171" s="62">
        <v>236400</v>
      </c>
      <c r="U171" s="62" t="s">
        <v>163</v>
      </c>
    </row>
    <row r="172" spans="1:21" x14ac:dyDescent="0.25">
      <c r="A172" s="48"/>
      <c r="B172" s="48"/>
      <c r="C172" s="48"/>
      <c r="D172" s="48"/>
      <c r="E172" s="48"/>
      <c r="F172" s="48"/>
      <c r="G172" s="48"/>
      <c r="H172" s="48"/>
      <c r="I172" s="48"/>
      <c r="J172" s="48"/>
      <c r="K172" s="48"/>
      <c r="L172" s="48"/>
      <c r="M172" s="48"/>
      <c r="N172" s="48"/>
      <c r="T172" s="62">
        <v>236500</v>
      </c>
      <c r="U172" s="62" t="s">
        <v>164</v>
      </c>
    </row>
    <row r="173" spans="1:21" x14ac:dyDescent="0.25">
      <c r="A173" s="48"/>
      <c r="B173" s="48"/>
      <c r="C173" s="48"/>
      <c r="D173" s="48"/>
      <c r="E173" s="48"/>
      <c r="F173" s="48"/>
      <c r="G173" s="48"/>
      <c r="H173" s="48"/>
      <c r="I173" s="48"/>
      <c r="J173" s="48"/>
      <c r="K173" s="48"/>
      <c r="L173" s="48"/>
      <c r="M173" s="48"/>
      <c r="N173" s="48"/>
      <c r="T173" s="62">
        <v>236600</v>
      </c>
      <c r="U173" s="62" t="s">
        <v>586</v>
      </c>
    </row>
    <row r="174" spans="1:21" x14ac:dyDescent="0.25">
      <c r="A174" s="48"/>
      <c r="B174" s="48"/>
      <c r="C174" s="48"/>
      <c r="D174" s="48"/>
      <c r="E174" s="48"/>
      <c r="F174" s="48"/>
      <c r="G174" s="48"/>
      <c r="H174" s="48"/>
      <c r="I174" s="48"/>
      <c r="J174" s="48"/>
      <c r="K174" s="48"/>
      <c r="L174" s="48"/>
      <c r="M174" s="48"/>
      <c r="N174" s="48"/>
      <c r="T174" s="62">
        <v>237000</v>
      </c>
      <c r="U174" s="62" t="s">
        <v>165</v>
      </c>
    </row>
    <row r="175" spans="1:21" x14ac:dyDescent="0.25">
      <c r="A175" s="48"/>
      <c r="B175" s="48"/>
      <c r="C175" s="48"/>
      <c r="D175" s="48"/>
      <c r="E175" s="48"/>
      <c r="F175" s="48"/>
      <c r="G175" s="48"/>
      <c r="H175" s="48"/>
      <c r="I175" s="48"/>
      <c r="J175" s="48"/>
      <c r="K175" s="48"/>
      <c r="L175" s="48"/>
      <c r="M175" s="48"/>
      <c r="N175" s="48"/>
      <c r="T175" s="62">
        <v>239100</v>
      </c>
      <c r="U175" s="62" t="s">
        <v>166</v>
      </c>
    </row>
    <row r="176" spans="1:21" x14ac:dyDescent="0.25">
      <c r="A176" s="48"/>
      <c r="B176" s="48"/>
      <c r="C176" s="48"/>
      <c r="D176" s="48"/>
      <c r="E176" s="48"/>
      <c r="F176" s="48"/>
      <c r="G176" s="48"/>
      <c r="H176" s="48"/>
      <c r="I176" s="48"/>
      <c r="J176" s="48"/>
      <c r="K176" s="48"/>
      <c r="L176" s="48"/>
      <c r="M176" s="48"/>
      <c r="N176" s="48"/>
      <c r="T176" s="62">
        <v>239910</v>
      </c>
      <c r="U176" s="62" t="s">
        <v>167</v>
      </c>
    </row>
    <row r="177" spans="1:21" x14ac:dyDescent="0.25">
      <c r="A177" s="48"/>
      <c r="B177" s="48"/>
      <c r="C177" s="48"/>
      <c r="D177" s="48"/>
      <c r="E177" s="48"/>
      <c r="F177" s="48"/>
      <c r="G177" s="48"/>
      <c r="H177" s="48"/>
      <c r="I177" s="48"/>
      <c r="J177" s="48"/>
      <c r="K177" s="48"/>
      <c r="L177" s="48"/>
      <c r="M177" s="48"/>
      <c r="N177" s="48"/>
      <c r="T177" s="62">
        <v>239990</v>
      </c>
      <c r="U177" s="62" t="s">
        <v>587</v>
      </c>
    </row>
    <row r="178" spans="1:21" x14ac:dyDescent="0.25">
      <c r="A178" s="48"/>
      <c r="B178" s="48"/>
      <c r="C178" s="48"/>
      <c r="D178" s="48"/>
      <c r="E178" s="48"/>
      <c r="F178" s="48"/>
      <c r="G178" s="48"/>
      <c r="H178" s="48"/>
      <c r="I178" s="48"/>
      <c r="J178" s="48"/>
      <c r="K178" s="48"/>
      <c r="L178" s="48"/>
      <c r="M178" s="48"/>
      <c r="N178" s="48"/>
      <c r="T178" s="62">
        <v>241000</v>
      </c>
      <c r="U178" s="62" t="s">
        <v>168</v>
      </c>
    </row>
    <row r="179" spans="1:21" x14ac:dyDescent="0.25">
      <c r="A179" s="48"/>
      <c r="B179" s="48"/>
      <c r="C179" s="48"/>
      <c r="D179" s="48"/>
      <c r="E179" s="48"/>
      <c r="F179" s="48"/>
      <c r="G179" s="48"/>
      <c r="H179" s="48"/>
      <c r="I179" s="48"/>
      <c r="J179" s="48"/>
      <c r="K179" s="48"/>
      <c r="L179" s="48"/>
      <c r="M179" s="48"/>
      <c r="N179" s="48"/>
      <c r="T179" s="62">
        <v>242000</v>
      </c>
      <c r="U179" s="62" t="s">
        <v>588</v>
      </c>
    </row>
    <row r="180" spans="1:21" x14ac:dyDescent="0.25">
      <c r="A180" s="48"/>
      <c r="B180" s="48"/>
      <c r="C180" s="48"/>
      <c r="D180" s="48"/>
      <c r="E180" s="48"/>
      <c r="F180" s="48"/>
      <c r="G180" s="48"/>
      <c r="H180" s="48"/>
      <c r="I180" s="48"/>
      <c r="J180" s="48"/>
      <c r="K180" s="48"/>
      <c r="L180" s="48"/>
      <c r="M180" s="48"/>
      <c r="N180" s="48"/>
      <c r="T180" s="62">
        <v>243100</v>
      </c>
      <c r="U180" s="62" t="s">
        <v>169</v>
      </c>
    </row>
    <row r="181" spans="1:21" x14ac:dyDescent="0.25">
      <c r="A181" s="48"/>
      <c r="B181" s="48"/>
      <c r="C181" s="48"/>
      <c r="D181" s="48"/>
      <c r="E181" s="48"/>
      <c r="F181" s="48"/>
      <c r="G181" s="48"/>
      <c r="H181" s="48"/>
      <c r="I181" s="48"/>
      <c r="J181" s="48"/>
      <c r="K181" s="48"/>
      <c r="L181" s="48"/>
      <c r="M181" s="48"/>
      <c r="N181" s="48"/>
      <c r="T181" s="62">
        <v>243200</v>
      </c>
      <c r="U181" s="62" t="s">
        <v>170</v>
      </c>
    </row>
    <row r="182" spans="1:21" x14ac:dyDescent="0.25">
      <c r="A182" s="48"/>
      <c r="B182" s="48"/>
      <c r="C182" s="48"/>
      <c r="D182" s="48"/>
      <c r="E182" s="48"/>
      <c r="F182" s="48"/>
      <c r="G182" s="48"/>
      <c r="H182" s="48"/>
      <c r="I182" s="48"/>
      <c r="J182" s="48"/>
      <c r="K182" s="48"/>
      <c r="L182" s="48"/>
      <c r="M182" s="48"/>
      <c r="N182" s="48"/>
      <c r="T182" s="62">
        <v>243300</v>
      </c>
      <c r="U182" s="62" t="s">
        <v>171</v>
      </c>
    </row>
    <row r="183" spans="1:21" x14ac:dyDescent="0.25">
      <c r="A183" s="48"/>
      <c r="B183" s="48"/>
      <c r="C183" s="48"/>
      <c r="D183" s="48"/>
      <c r="E183" s="48"/>
      <c r="F183" s="48"/>
      <c r="G183" s="48"/>
      <c r="H183" s="48"/>
      <c r="I183" s="48"/>
      <c r="J183" s="48"/>
      <c r="K183" s="48"/>
      <c r="L183" s="48"/>
      <c r="M183" s="48"/>
      <c r="N183" s="48"/>
      <c r="T183" s="62">
        <v>243400</v>
      </c>
      <c r="U183" s="62" t="s">
        <v>172</v>
      </c>
    </row>
    <row r="184" spans="1:21" x14ac:dyDescent="0.25">
      <c r="A184" s="48"/>
      <c r="B184" s="48"/>
      <c r="C184" s="48"/>
      <c r="D184" s="48"/>
      <c r="E184" s="48"/>
      <c r="F184" s="48"/>
      <c r="G184" s="48"/>
      <c r="H184" s="48"/>
      <c r="I184" s="48"/>
      <c r="J184" s="48"/>
      <c r="K184" s="48"/>
      <c r="L184" s="48"/>
      <c r="M184" s="48"/>
      <c r="N184" s="48"/>
      <c r="T184" s="62">
        <v>244100</v>
      </c>
      <c r="U184" s="62" t="s">
        <v>173</v>
      </c>
    </row>
    <row r="185" spans="1:21" x14ac:dyDescent="0.25">
      <c r="A185" s="48"/>
      <c r="B185" s="48"/>
      <c r="C185" s="48"/>
      <c r="D185" s="48"/>
      <c r="E185" s="48"/>
      <c r="F185" s="48"/>
      <c r="G185" s="48"/>
      <c r="H185" s="48"/>
      <c r="I185" s="48"/>
      <c r="J185" s="48"/>
      <c r="K185" s="48"/>
      <c r="L185" s="48"/>
      <c r="M185" s="48"/>
      <c r="N185" s="48"/>
      <c r="T185" s="62">
        <v>244200</v>
      </c>
      <c r="U185" s="62" t="s">
        <v>174</v>
      </c>
    </row>
    <row r="186" spans="1:21" x14ac:dyDescent="0.25">
      <c r="A186" s="48"/>
      <c r="B186" s="48"/>
      <c r="C186" s="48"/>
      <c r="D186" s="48"/>
      <c r="E186" s="48"/>
      <c r="F186" s="48"/>
      <c r="G186" s="48"/>
      <c r="H186" s="48"/>
      <c r="I186" s="48"/>
      <c r="J186" s="48"/>
      <c r="K186" s="48"/>
      <c r="L186" s="48"/>
      <c r="M186" s="48"/>
      <c r="N186" s="48"/>
      <c r="T186" s="62">
        <v>244300</v>
      </c>
      <c r="U186" s="62" t="s">
        <v>175</v>
      </c>
    </row>
    <row r="187" spans="1:21" x14ac:dyDescent="0.25">
      <c r="A187" s="48"/>
      <c r="B187" s="48"/>
      <c r="C187" s="48"/>
      <c r="D187" s="48"/>
      <c r="E187" s="48"/>
      <c r="F187" s="48"/>
      <c r="G187" s="48"/>
      <c r="H187" s="48"/>
      <c r="I187" s="48"/>
      <c r="J187" s="48"/>
      <c r="K187" s="48"/>
      <c r="L187" s="48"/>
      <c r="M187" s="48"/>
      <c r="N187" s="48"/>
      <c r="T187" s="62">
        <v>244400</v>
      </c>
      <c r="U187" s="62" t="s">
        <v>176</v>
      </c>
    </row>
    <row r="188" spans="1:21" x14ac:dyDescent="0.25">
      <c r="A188" s="48"/>
      <c r="B188" s="48"/>
      <c r="C188" s="48"/>
      <c r="D188" s="48"/>
      <c r="E188" s="48"/>
      <c r="F188" s="48"/>
      <c r="G188" s="48"/>
      <c r="H188" s="48"/>
      <c r="I188" s="48"/>
      <c r="J188" s="48"/>
      <c r="K188" s="48"/>
      <c r="L188" s="48"/>
      <c r="M188" s="48"/>
      <c r="N188" s="48"/>
      <c r="T188" s="62">
        <v>244500</v>
      </c>
      <c r="U188" s="62" t="s">
        <v>177</v>
      </c>
    </row>
    <row r="189" spans="1:21" x14ac:dyDescent="0.25">
      <c r="A189" s="48"/>
      <c r="B189" s="48"/>
      <c r="C189" s="48"/>
      <c r="D189" s="48"/>
      <c r="E189" s="48"/>
      <c r="F189" s="48"/>
      <c r="G189" s="48"/>
      <c r="H189" s="48"/>
      <c r="I189" s="48"/>
      <c r="J189" s="48"/>
      <c r="K189" s="48"/>
      <c r="L189" s="48"/>
      <c r="M189" s="48"/>
      <c r="N189" s="48"/>
      <c r="T189" s="62">
        <v>244600</v>
      </c>
      <c r="U189" s="62" t="s">
        <v>178</v>
      </c>
    </row>
    <row r="190" spans="1:21" x14ac:dyDescent="0.25">
      <c r="A190" s="48"/>
      <c r="B190" s="48"/>
      <c r="C190" s="48"/>
      <c r="D190" s="48"/>
      <c r="E190" s="48"/>
      <c r="F190" s="48"/>
      <c r="G190" s="48"/>
      <c r="H190" s="48"/>
      <c r="I190" s="48"/>
      <c r="J190" s="48"/>
      <c r="K190" s="48"/>
      <c r="L190" s="48"/>
      <c r="M190" s="48"/>
      <c r="N190" s="48"/>
      <c r="T190" s="62">
        <v>245100</v>
      </c>
      <c r="U190" s="62" t="s">
        <v>179</v>
      </c>
    </row>
    <row r="191" spans="1:21" x14ac:dyDescent="0.25">
      <c r="A191" s="48"/>
      <c r="B191" s="48"/>
      <c r="C191" s="48"/>
      <c r="D191" s="48"/>
      <c r="E191" s="48"/>
      <c r="F191" s="48"/>
      <c r="G191" s="48"/>
      <c r="H191" s="48"/>
      <c r="I191" s="48"/>
      <c r="J191" s="48"/>
      <c r="K191" s="48"/>
      <c r="L191" s="48"/>
      <c r="M191" s="48"/>
      <c r="N191" s="48"/>
      <c r="T191" s="62">
        <v>245200</v>
      </c>
      <c r="U191" s="62" t="s">
        <v>180</v>
      </c>
    </row>
    <row r="192" spans="1:21" x14ac:dyDescent="0.25">
      <c r="A192" s="48"/>
      <c r="B192" s="48"/>
      <c r="C192" s="48"/>
      <c r="D192" s="48"/>
      <c r="E192" s="48"/>
      <c r="F192" s="48"/>
      <c r="G192" s="48"/>
      <c r="H192" s="48"/>
      <c r="I192" s="48"/>
      <c r="J192" s="48"/>
      <c r="K192" s="48"/>
      <c r="L192" s="48"/>
      <c r="M192" s="48"/>
      <c r="N192" s="48"/>
      <c r="T192" s="62">
        <v>245300</v>
      </c>
      <c r="U192" s="62" t="s">
        <v>181</v>
      </c>
    </row>
    <row r="193" spans="1:21" x14ac:dyDescent="0.25">
      <c r="A193" s="48"/>
      <c r="B193" s="48"/>
      <c r="C193" s="48"/>
      <c r="D193" s="48"/>
      <c r="E193" s="48"/>
      <c r="F193" s="48"/>
      <c r="G193" s="48"/>
      <c r="H193" s="48"/>
      <c r="I193" s="48"/>
      <c r="J193" s="48"/>
      <c r="K193" s="48"/>
      <c r="L193" s="48"/>
      <c r="M193" s="48"/>
      <c r="N193" s="48"/>
      <c r="T193" s="62">
        <v>245400</v>
      </c>
      <c r="U193" s="62" t="s">
        <v>182</v>
      </c>
    </row>
    <row r="194" spans="1:21" x14ac:dyDescent="0.25">
      <c r="A194" s="48"/>
      <c r="B194" s="48"/>
      <c r="C194" s="48"/>
      <c r="D194" s="48"/>
      <c r="E194" s="48"/>
      <c r="F194" s="48"/>
      <c r="G194" s="48"/>
      <c r="H194" s="48"/>
      <c r="I194" s="48"/>
      <c r="J194" s="48"/>
      <c r="K194" s="48"/>
      <c r="L194" s="48"/>
      <c r="M194" s="48"/>
      <c r="N194" s="48"/>
      <c r="T194" s="62">
        <v>251100</v>
      </c>
      <c r="U194" s="62" t="s">
        <v>183</v>
      </c>
    </row>
    <row r="195" spans="1:21" x14ac:dyDescent="0.25">
      <c r="A195" s="48"/>
      <c r="B195" s="48"/>
      <c r="C195" s="48"/>
      <c r="D195" s="48"/>
      <c r="E195" s="48"/>
      <c r="F195" s="48"/>
      <c r="G195" s="48"/>
      <c r="H195" s="48"/>
      <c r="I195" s="48"/>
      <c r="J195" s="48"/>
      <c r="K195" s="48"/>
      <c r="L195" s="48"/>
      <c r="M195" s="48"/>
      <c r="N195" s="48"/>
      <c r="T195" s="62">
        <v>251200</v>
      </c>
      <c r="U195" s="62" t="s">
        <v>184</v>
      </c>
    </row>
    <row r="196" spans="1:21" x14ac:dyDescent="0.25">
      <c r="A196" s="48"/>
      <c r="B196" s="48"/>
      <c r="C196" s="48"/>
      <c r="D196" s="48"/>
      <c r="E196" s="48"/>
      <c r="F196" s="48"/>
      <c r="G196" s="48"/>
      <c r="H196" s="48"/>
      <c r="I196" s="48"/>
      <c r="J196" s="48"/>
      <c r="K196" s="48"/>
      <c r="L196" s="48"/>
      <c r="M196" s="48"/>
      <c r="N196" s="48"/>
      <c r="T196" s="62">
        <v>252100</v>
      </c>
      <c r="U196" s="62" t="s">
        <v>589</v>
      </c>
    </row>
    <row r="197" spans="1:21" x14ac:dyDescent="0.25">
      <c r="A197" s="48"/>
      <c r="B197" s="48"/>
      <c r="C197" s="48"/>
      <c r="D197" s="48"/>
      <c r="E197" s="48"/>
      <c r="F197" s="48"/>
      <c r="G197" s="48"/>
      <c r="H197" s="48"/>
      <c r="I197" s="48"/>
      <c r="J197" s="48"/>
      <c r="K197" s="48"/>
      <c r="L197" s="48"/>
      <c r="M197" s="48"/>
      <c r="N197" s="48"/>
      <c r="T197" s="62">
        <v>252200</v>
      </c>
      <c r="U197" s="62" t="s">
        <v>185</v>
      </c>
    </row>
    <row r="198" spans="1:21" x14ac:dyDescent="0.25">
      <c r="A198" s="48"/>
      <c r="B198" s="48"/>
      <c r="C198" s="48"/>
      <c r="D198" s="48"/>
      <c r="E198" s="48"/>
      <c r="F198" s="48"/>
      <c r="G198" s="48"/>
      <c r="H198" s="48"/>
      <c r="I198" s="48"/>
      <c r="J198" s="48"/>
      <c r="K198" s="48"/>
      <c r="L198" s="48"/>
      <c r="M198" s="48"/>
      <c r="N198" s="48"/>
      <c r="T198" s="62">
        <v>253000</v>
      </c>
      <c r="U198" s="62" t="s">
        <v>186</v>
      </c>
    </row>
    <row r="199" spans="1:21" x14ac:dyDescent="0.25">
      <c r="A199" s="48"/>
      <c r="B199" s="48"/>
      <c r="C199" s="48"/>
      <c r="D199" s="48"/>
      <c r="E199" s="48"/>
      <c r="F199" s="48"/>
      <c r="G199" s="48"/>
      <c r="H199" s="48"/>
      <c r="I199" s="48"/>
      <c r="J199" s="48"/>
      <c r="K199" s="48"/>
      <c r="L199" s="48"/>
      <c r="M199" s="48"/>
      <c r="N199" s="48"/>
      <c r="T199" s="62">
        <v>254000</v>
      </c>
      <c r="U199" s="62" t="s">
        <v>590</v>
      </c>
    </row>
    <row r="200" spans="1:21" x14ac:dyDescent="0.25">
      <c r="A200" s="48"/>
      <c r="B200" s="48"/>
      <c r="C200" s="48"/>
      <c r="D200" s="48"/>
      <c r="E200" s="48"/>
      <c r="F200" s="48"/>
      <c r="G200" s="48"/>
      <c r="H200" s="48"/>
      <c r="I200" s="48"/>
      <c r="J200" s="48"/>
      <c r="K200" s="48"/>
      <c r="L200" s="48"/>
      <c r="M200" s="48"/>
      <c r="N200" s="48"/>
      <c r="T200" s="62">
        <v>255100</v>
      </c>
      <c r="U200" s="62" t="s">
        <v>187</v>
      </c>
    </row>
    <row r="201" spans="1:21" x14ac:dyDescent="0.25">
      <c r="A201" s="48"/>
      <c r="B201" s="48"/>
      <c r="C201" s="48"/>
      <c r="D201" s="48"/>
      <c r="E201" s="48"/>
      <c r="F201" s="48"/>
      <c r="G201" s="48"/>
      <c r="H201" s="48"/>
      <c r="I201" s="48"/>
      <c r="J201" s="48"/>
      <c r="K201" s="48"/>
      <c r="L201" s="48"/>
      <c r="M201" s="48"/>
      <c r="N201" s="48"/>
      <c r="T201" s="62">
        <v>255200</v>
      </c>
      <c r="U201" s="62" t="s">
        <v>591</v>
      </c>
    </row>
    <row r="202" spans="1:21" x14ac:dyDescent="0.25">
      <c r="A202" s="48"/>
      <c r="B202" s="48"/>
      <c r="C202" s="48"/>
      <c r="D202" s="48"/>
      <c r="E202" s="48"/>
      <c r="F202" s="48"/>
      <c r="G202" s="48"/>
      <c r="H202" s="48"/>
      <c r="I202" s="48"/>
      <c r="J202" s="48"/>
      <c r="K202" s="48"/>
      <c r="L202" s="48"/>
      <c r="M202" s="48"/>
      <c r="N202" s="48"/>
      <c r="T202" s="62">
        <v>255300</v>
      </c>
      <c r="U202" s="62" t="s">
        <v>592</v>
      </c>
    </row>
    <row r="203" spans="1:21" x14ac:dyDescent="0.25">
      <c r="A203" s="48"/>
      <c r="B203" s="48"/>
      <c r="C203" s="48"/>
      <c r="D203" s="48"/>
      <c r="E203" s="48"/>
      <c r="F203" s="48"/>
      <c r="G203" s="48"/>
      <c r="H203" s="48"/>
      <c r="I203" s="48"/>
      <c r="J203" s="48"/>
      <c r="K203" s="48"/>
      <c r="L203" s="48"/>
      <c r="M203" s="48"/>
      <c r="N203" s="48"/>
      <c r="T203" s="62">
        <v>256100</v>
      </c>
      <c r="U203" s="62" t="s">
        <v>188</v>
      </c>
    </row>
    <row r="204" spans="1:21" x14ac:dyDescent="0.25">
      <c r="A204" s="48"/>
      <c r="B204" s="48"/>
      <c r="C204" s="48"/>
      <c r="D204" s="48"/>
      <c r="E204" s="48"/>
      <c r="F204" s="48"/>
      <c r="G204" s="48"/>
      <c r="H204" s="48"/>
      <c r="I204" s="48"/>
      <c r="J204" s="48"/>
      <c r="K204" s="48"/>
      <c r="L204" s="48"/>
      <c r="M204" s="48"/>
      <c r="N204" s="48"/>
      <c r="T204" s="62">
        <v>256200</v>
      </c>
      <c r="U204" s="62" t="s">
        <v>189</v>
      </c>
    </row>
    <row r="205" spans="1:21" x14ac:dyDescent="0.25">
      <c r="A205" s="48"/>
      <c r="B205" s="48"/>
      <c r="C205" s="48"/>
      <c r="D205" s="48"/>
      <c r="E205" s="48"/>
      <c r="F205" s="48"/>
      <c r="G205" s="48"/>
      <c r="H205" s="48"/>
      <c r="I205" s="48"/>
      <c r="J205" s="48"/>
      <c r="K205" s="48"/>
      <c r="L205" s="48"/>
      <c r="M205" s="48"/>
      <c r="N205" s="48"/>
      <c r="T205" s="62">
        <v>256300</v>
      </c>
      <c r="U205" s="62" t="s">
        <v>190</v>
      </c>
    </row>
    <row r="206" spans="1:21" x14ac:dyDescent="0.25">
      <c r="A206" s="48"/>
      <c r="B206" s="48"/>
      <c r="C206" s="48"/>
      <c r="D206" s="48"/>
      <c r="E206" s="48"/>
      <c r="F206" s="48"/>
      <c r="G206" s="48"/>
      <c r="H206" s="48"/>
      <c r="I206" s="48"/>
      <c r="J206" s="48"/>
      <c r="K206" s="48"/>
      <c r="L206" s="48"/>
      <c r="M206" s="48"/>
      <c r="N206" s="48"/>
      <c r="T206" s="62">
        <v>259100</v>
      </c>
      <c r="U206" s="62" t="s">
        <v>191</v>
      </c>
    </row>
    <row r="207" spans="1:21" x14ac:dyDescent="0.25">
      <c r="A207" s="48"/>
      <c r="B207" s="48"/>
      <c r="C207" s="48"/>
      <c r="D207" s="48"/>
      <c r="E207" s="48"/>
      <c r="F207" s="48"/>
      <c r="G207" s="48"/>
      <c r="H207" s="48"/>
      <c r="I207" s="48"/>
      <c r="J207" s="48"/>
      <c r="K207" s="48"/>
      <c r="L207" s="48"/>
      <c r="M207" s="48"/>
      <c r="N207" s="48"/>
      <c r="T207" s="62">
        <v>259200</v>
      </c>
      <c r="U207" s="62" t="s">
        <v>192</v>
      </c>
    </row>
    <row r="208" spans="1:21" x14ac:dyDescent="0.25">
      <c r="A208" s="48"/>
      <c r="B208" s="48"/>
      <c r="C208" s="48"/>
      <c r="D208" s="48"/>
      <c r="E208" s="48"/>
      <c r="F208" s="48"/>
      <c r="G208" s="48"/>
      <c r="H208" s="48"/>
      <c r="I208" s="48"/>
      <c r="J208" s="48"/>
      <c r="K208" s="48"/>
      <c r="L208" s="48"/>
      <c r="M208" s="48"/>
      <c r="N208" s="48"/>
      <c r="T208" s="62">
        <v>259300</v>
      </c>
      <c r="U208" s="62" t="s">
        <v>193</v>
      </c>
    </row>
    <row r="209" spans="1:21" x14ac:dyDescent="0.25">
      <c r="A209" s="48"/>
      <c r="B209" s="48"/>
      <c r="C209" s="48"/>
      <c r="D209" s="48"/>
      <c r="E209" s="48"/>
      <c r="F209" s="48"/>
      <c r="G209" s="48"/>
      <c r="H209" s="48"/>
      <c r="I209" s="48"/>
      <c r="J209" s="48"/>
      <c r="K209" s="48"/>
      <c r="L209" s="48"/>
      <c r="M209" s="48"/>
      <c r="N209" s="48"/>
      <c r="T209" s="62">
        <v>259400</v>
      </c>
      <c r="U209" s="62" t="s">
        <v>194</v>
      </c>
    </row>
    <row r="210" spans="1:21" x14ac:dyDescent="0.25">
      <c r="A210" s="48"/>
      <c r="B210" s="48"/>
      <c r="C210" s="48"/>
      <c r="D210" s="48"/>
      <c r="E210" s="48"/>
      <c r="F210" s="48"/>
      <c r="G210" s="48"/>
      <c r="H210" s="48"/>
      <c r="I210" s="48"/>
      <c r="J210" s="48"/>
      <c r="K210" s="48"/>
      <c r="L210" s="48"/>
      <c r="M210" s="48"/>
      <c r="N210" s="48"/>
      <c r="T210" s="62">
        <v>259900</v>
      </c>
      <c r="U210" s="62" t="s">
        <v>195</v>
      </c>
    </row>
    <row r="211" spans="1:21" x14ac:dyDescent="0.25">
      <c r="A211" s="48"/>
      <c r="B211" s="48"/>
      <c r="C211" s="48"/>
      <c r="D211" s="48"/>
      <c r="E211" s="48"/>
      <c r="F211" s="48"/>
      <c r="G211" s="48"/>
      <c r="H211" s="48"/>
      <c r="I211" s="48"/>
      <c r="J211" s="48"/>
      <c r="K211" s="48"/>
      <c r="L211" s="48"/>
      <c r="M211" s="48"/>
      <c r="N211" s="48"/>
      <c r="T211" s="62">
        <v>261100</v>
      </c>
      <c r="U211" s="62" t="s">
        <v>593</v>
      </c>
    </row>
    <row r="212" spans="1:21" x14ac:dyDescent="0.25">
      <c r="A212" s="48"/>
      <c r="B212" s="48"/>
      <c r="C212" s="48"/>
      <c r="D212" s="48"/>
      <c r="E212" s="48"/>
      <c r="F212" s="48"/>
      <c r="G212" s="48"/>
      <c r="H212" s="48"/>
      <c r="I212" s="48"/>
      <c r="J212" s="48"/>
      <c r="K212" s="48"/>
      <c r="L212" s="48"/>
      <c r="M212" s="48"/>
      <c r="N212" s="48"/>
      <c r="T212" s="62">
        <v>261200</v>
      </c>
      <c r="U212" s="62" t="s">
        <v>594</v>
      </c>
    </row>
    <row r="213" spans="1:21" x14ac:dyDescent="0.25">
      <c r="A213" s="48"/>
      <c r="B213" s="48"/>
      <c r="C213" s="48"/>
      <c r="D213" s="48"/>
      <c r="E213" s="48"/>
      <c r="F213" s="48"/>
      <c r="G213" s="48"/>
      <c r="H213" s="48"/>
      <c r="I213" s="48"/>
      <c r="J213" s="48"/>
      <c r="K213" s="48"/>
      <c r="L213" s="48"/>
      <c r="M213" s="48"/>
      <c r="N213" s="48"/>
      <c r="T213" s="62">
        <v>262000</v>
      </c>
      <c r="U213" s="62" t="s">
        <v>196</v>
      </c>
    </row>
    <row r="214" spans="1:21" x14ac:dyDescent="0.25">
      <c r="A214" s="48"/>
      <c r="B214" s="48"/>
      <c r="C214" s="48"/>
      <c r="D214" s="48"/>
      <c r="E214" s="48"/>
      <c r="F214" s="48"/>
      <c r="G214" s="48"/>
      <c r="H214" s="48"/>
      <c r="I214" s="48"/>
      <c r="J214" s="48"/>
      <c r="K214" s="48"/>
      <c r="L214" s="48"/>
      <c r="M214" s="48"/>
      <c r="N214" s="48"/>
      <c r="T214" s="62">
        <v>263000</v>
      </c>
      <c r="U214" s="62" t="s">
        <v>197</v>
      </c>
    </row>
    <row r="215" spans="1:21" x14ac:dyDescent="0.25">
      <c r="A215" s="48"/>
      <c r="B215" s="48"/>
      <c r="C215" s="48"/>
      <c r="D215" s="48"/>
      <c r="E215" s="48"/>
      <c r="F215" s="48"/>
      <c r="G215" s="48"/>
      <c r="H215" s="48"/>
      <c r="I215" s="48"/>
      <c r="J215" s="48"/>
      <c r="K215" s="48"/>
      <c r="L215" s="48"/>
      <c r="M215" s="48"/>
      <c r="N215" s="48"/>
      <c r="T215" s="62">
        <v>264000</v>
      </c>
      <c r="U215" s="62" t="s">
        <v>198</v>
      </c>
    </row>
    <row r="216" spans="1:21" x14ac:dyDescent="0.25">
      <c r="A216" s="48"/>
      <c r="B216" s="48"/>
      <c r="C216" s="48"/>
      <c r="D216" s="48"/>
      <c r="E216" s="48"/>
      <c r="F216" s="48"/>
      <c r="G216" s="48"/>
      <c r="H216" s="48"/>
      <c r="I216" s="48"/>
      <c r="J216" s="48"/>
      <c r="K216" s="48"/>
      <c r="L216" s="48"/>
      <c r="M216" s="48"/>
      <c r="N216" s="48"/>
      <c r="T216" s="62">
        <v>265100</v>
      </c>
      <c r="U216" s="62" t="s">
        <v>595</v>
      </c>
    </row>
    <row r="217" spans="1:21" x14ac:dyDescent="0.25">
      <c r="A217" s="48"/>
      <c r="B217" s="48"/>
      <c r="C217" s="48"/>
      <c r="D217" s="48"/>
      <c r="E217" s="48"/>
      <c r="F217" s="48"/>
      <c r="G217" s="48"/>
      <c r="H217" s="48"/>
      <c r="I217" s="48"/>
      <c r="J217" s="48"/>
      <c r="K217" s="48"/>
      <c r="L217" s="48"/>
      <c r="M217" s="48"/>
      <c r="N217" s="48"/>
      <c r="T217" s="62">
        <v>265200</v>
      </c>
      <c r="U217" s="62" t="s">
        <v>199</v>
      </c>
    </row>
    <row r="218" spans="1:21" x14ac:dyDescent="0.25">
      <c r="A218" s="48"/>
      <c r="B218" s="48"/>
      <c r="C218" s="48"/>
      <c r="D218" s="48"/>
      <c r="E218" s="48"/>
      <c r="F218" s="48"/>
      <c r="G218" s="48"/>
      <c r="H218" s="48"/>
      <c r="I218" s="48"/>
      <c r="J218" s="48"/>
      <c r="K218" s="48"/>
      <c r="L218" s="48"/>
      <c r="M218" s="48"/>
      <c r="N218" s="48"/>
      <c r="T218" s="62">
        <v>266010</v>
      </c>
      <c r="U218" s="62" t="s">
        <v>200</v>
      </c>
    </row>
    <row r="219" spans="1:21" x14ac:dyDescent="0.25">
      <c r="A219" s="48"/>
      <c r="B219" s="48"/>
      <c r="C219" s="48"/>
      <c r="D219" s="48"/>
      <c r="E219" s="48"/>
      <c r="F219" s="48"/>
      <c r="G219" s="48"/>
      <c r="H219" s="48"/>
      <c r="I219" s="48"/>
      <c r="J219" s="48"/>
      <c r="K219" s="48"/>
      <c r="L219" s="48"/>
      <c r="M219" s="48"/>
      <c r="N219" s="48"/>
      <c r="T219" s="62">
        <v>266090</v>
      </c>
      <c r="U219" s="62" t="s">
        <v>201</v>
      </c>
    </row>
    <row r="220" spans="1:21" x14ac:dyDescent="0.25">
      <c r="A220" s="48"/>
      <c r="B220" s="48"/>
      <c r="C220" s="48"/>
      <c r="D220" s="48"/>
      <c r="E220" s="48"/>
      <c r="F220" s="48"/>
      <c r="G220" s="48"/>
      <c r="H220" s="48"/>
      <c r="I220" s="48"/>
      <c r="J220" s="48"/>
      <c r="K220" s="48"/>
      <c r="L220" s="48"/>
      <c r="M220" s="48"/>
      <c r="N220" s="48"/>
      <c r="T220" s="62">
        <v>267000</v>
      </c>
      <c r="U220" s="62" t="s">
        <v>596</v>
      </c>
    </row>
    <row r="221" spans="1:21" x14ac:dyDescent="0.25">
      <c r="A221" s="48"/>
      <c r="B221" s="48"/>
      <c r="C221" s="48"/>
      <c r="D221" s="48"/>
      <c r="E221" s="48"/>
      <c r="F221" s="48"/>
      <c r="G221" s="48"/>
      <c r="H221" s="48"/>
      <c r="I221" s="48"/>
      <c r="J221" s="48"/>
      <c r="K221" s="48"/>
      <c r="L221" s="48"/>
      <c r="M221" s="48"/>
      <c r="N221" s="48"/>
      <c r="T221" s="62">
        <v>271100</v>
      </c>
      <c r="U221" s="62" t="s">
        <v>597</v>
      </c>
    </row>
    <row r="222" spans="1:21" x14ac:dyDescent="0.25">
      <c r="A222" s="48"/>
      <c r="B222" s="48"/>
      <c r="C222" s="48"/>
      <c r="D222" s="48"/>
      <c r="E222" s="48"/>
      <c r="F222" s="48"/>
      <c r="G222" s="48"/>
      <c r="H222" s="48"/>
      <c r="I222" s="48"/>
      <c r="J222" s="48"/>
      <c r="K222" s="48"/>
      <c r="L222" s="48"/>
      <c r="M222" s="48"/>
      <c r="N222" s="48"/>
      <c r="T222" s="62">
        <v>271200</v>
      </c>
      <c r="U222" s="62" t="s">
        <v>202</v>
      </c>
    </row>
    <row r="223" spans="1:21" x14ac:dyDescent="0.25">
      <c r="A223" s="48"/>
      <c r="B223" s="48"/>
      <c r="C223" s="48"/>
      <c r="D223" s="48"/>
      <c r="E223" s="48"/>
      <c r="F223" s="48"/>
      <c r="G223" s="48"/>
      <c r="H223" s="48"/>
      <c r="I223" s="48"/>
      <c r="J223" s="48"/>
      <c r="K223" s="48"/>
      <c r="L223" s="48"/>
      <c r="M223" s="48"/>
      <c r="N223" s="48"/>
      <c r="T223" s="62">
        <v>272000</v>
      </c>
      <c r="U223" s="62" t="s">
        <v>203</v>
      </c>
    </row>
    <row r="224" spans="1:21" x14ac:dyDescent="0.25">
      <c r="A224" s="48"/>
      <c r="B224" s="48"/>
      <c r="C224" s="48"/>
      <c r="D224" s="48"/>
      <c r="E224" s="48"/>
      <c r="F224" s="48"/>
      <c r="G224" s="48"/>
      <c r="H224" s="48"/>
      <c r="I224" s="48"/>
      <c r="J224" s="48"/>
      <c r="K224" s="48"/>
      <c r="L224" s="48"/>
      <c r="M224" s="48"/>
      <c r="N224" s="48"/>
      <c r="T224" s="62">
        <v>273100</v>
      </c>
      <c r="U224" s="62" t="s">
        <v>204</v>
      </c>
    </row>
    <row r="225" spans="1:21" x14ac:dyDescent="0.25">
      <c r="A225" s="48"/>
      <c r="B225" s="48"/>
      <c r="C225" s="48"/>
      <c r="D225" s="48"/>
      <c r="E225" s="48"/>
      <c r="F225" s="48"/>
      <c r="G225" s="48"/>
      <c r="H225" s="48"/>
      <c r="I225" s="48"/>
      <c r="J225" s="48"/>
      <c r="K225" s="48"/>
      <c r="L225" s="48"/>
      <c r="M225" s="48"/>
      <c r="N225" s="48"/>
      <c r="T225" s="62">
        <v>273200</v>
      </c>
      <c r="U225" s="62" t="s">
        <v>205</v>
      </c>
    </row>
    <row r="226" spans="1:21" x14ac:dyDescent="0.25">
      <c r="A226" s="48"/>
      <c r="B226" s="48"/>
      <c r="C226" s="48"/>
      <c r="D226" s="48"/>
      <c r="E226" s="48"/>
      <c r="F226" s="48"/>
      <c r="G226" s="48"/>
      <c r="H226" s="48"/>
      <c r="I226" s="48"/>
      <c r="J226" s="48"/>
      <c r="K226" s="48"/>
      <c r="L226" s="48"/>
      <c r="M226" s="48"/>
      <c r="N226" s="48"/>
      <c r="T226" s="62">
        <v>273300</v>
      </c>
      <c r="U226" s="62" t="s">
        <v>206</v>
      </c>
    </row>
    <row r="227" spans="1:21" x14ac:dyDescent="0.25">
      <c r="A227" s="48"/>
      <c r="B227" s="48"/>
      <c r="C227" s="48"/>
      <c r="D227" s="48"/>
      <c r="E227" s="48"/>
      <c r="F227" s="48"/>
      <c r="G227" s="48"/>
      <c r="H227" s="48"/>
      <c r="I227" s="48"/>
      <c r="J227" s="48"/>
      <c r="K227" s="48"/>
      <c r="L227" s="48"/>
      <c r="M227" s="48"/>
      <c r="N227" s="48"/>
      <c r="T227" s="62">
        <v>274000</v>
      </c>
      <c r="U227" s="62" t="s">
        <v>598</v>
      </c>
    </row>
    <row r="228" spans="1:21" x14ac:dyDescent="0.25">
      <c r="A228" s="48"/>
      <c r="B228" s="48"/>
      <c r="C228" s="48"/>
      <c r="D228" s="48"/>
      <c r="E228" s="48"/>
      <c r="F228" s="48"/>
      <c r="G228" s="48"/>
      <c r="H228" s="48"/>
      <c r="I228" s="48"/>
      <c r="J228" s="48"/>
      <c r="K228" s="48"/>
      <c r="L228" s="48"/>
      <c r="M228" s="48"/>
      <c r="N228" s="48"/>
      <c r="T228" s="62">
        <v>275100</v>
      </c>
      <c r="U228" s="62" t="s">
        <v>207</v>
      </c>
    </row>
    <row r="229" spans="1:21" x14ac:dyDescent="0.25">
      <c r="A229" s="48"/>
      <c r="B229" s="48"/>
      <c r="C229" s="48"/>
      <c r="D229" s="48"/>
      <c r="E229" s="48"/>
      <c r="F229" s="48"/>
      <c r="G229" s="48"/>
      <c r="H229" s="48"/>
      <c r="I229" s="48"/>
      <c r="J229" s="48"/>
      <c r="K229" s="48"/>
      <c r="L229" s="48"/>
      <c r="M229" s="48"/>
      <c r="N229" s="48"/>
      <c r="T229" s="62">
        <v>275200</v>
      </c>
      <c r="U229" s="62" t="s">
        <v>208</v>
      </c>
    </row>
    <row r="230" spans="1:21" x14ac:dyDescent="0.25">
      <c r="A230" s="48"/>
      <c r="B230" s="48"/>
      <c r="C230" s="48"/>
      <c r="D230" s="48"/>
      <c r="E230" s="48"/>
      <c r="F230" s="48"/>
      <c r="G230" s="48"/>
      <c r="H230" s="48"/>
      <c r="I230" s="48"/>
      <c r="J230" s="48"/>
      <c r="K230" s="48"/>
      <c r="L230" s="48"/>
      <c r="M230" s="48"/>
      <c r="N230" s="48"/>
      <c r="T230" s="62">
        <v>279000</v>
      </c>
      <c r="U230" s="62" t="s">
        <v>209</v>
      </c>
    </row>
    <row r="231" spans="1:21" x14ac:dyDescent="0.25">
      <c r="A231" s="48"/>
      <c r="B231" s="48"/>
      <c r="C231" s="48"/>
      <c r="D231" s="48"/>
      <c r="E231" s="48"/>
      <c r="F231" s="48"/>
      <c r="G231" s="48"/>
      <c r="H231" s="48"/>
      <c r="I231" s="48"/>
      <c r="J231" s="48"/>
      <c r="K231" s="48"/>
      <c r="L231" s="48"/>
      <c r="M231" s="48"/>
      <c r="N231" s="48"/>
      <c r="T231" s="62">
        <v>281100</v>
      </c>
      <c r="U231" s="62" t="s">
        <v>599</v>
      </c>
    </row>
    <row r="232" spans="1:21" x14ac:dyDescent="0.25">
      <c r="A232" s="48"/>
      <c r="B232" s="48"/>
      <c r="C232" s="48"/>
      <c r="D232" s="48"/>
      <c r="E232" s="48"/>
      <c r="F232" s="48"/>
      <c r="G232" s="48"/>
      <c r="H232" s="48"/>
      <c r="I232" s="48"/>
      <c r="J232" s="48"/>
      <c r="K232" s="48"/>
      <c r="L232" s="48"/>
      <c r="M232" s="48"/>
      <c r="N232" s="48"/>
      <c r="T232" s="62">
        <v>281200</v>
      </c>
      <c r="U232" s="62" t="s">
        <v>210</v>
      </c>
    </row>
    <row r="233" spans="1:21" x14ac:dyDescent="0.25">
      <c r="A233" s="48"/>
      <c r="B233" s="48"/>
      <c r="C233" s="48"/>
      <c r="D233" s="48"/>
      <c r="E233" s="48"/>
      <c r="F233" s="48"/>
      <c r="G233" s="48"/>
      <c r="H233" s="48"/>
      <c r="I233" s="48"/>
      <c r="J233" s="48"/>
      <c r="K233" s="48"/>
      <c r="L233" s="48"/>
      <c r="M233" s="48"/>
      <c r="N233" s="48"/>
      <c r="T233" s="62">
        <v>281300</v>
      </c>
      <c r="U233" s="62" t="s">
        <v>211</v>
      </c>
    </row>
    <row r="234" spans="1:21" x14ac:dyDescent="0.25">
      <c r="A234" s="48"/>
      <c r="B234" s="48"/>
      <c r="C234" s="48"/>
      <c r="D234" s="48"/>
      <c r="E234" s="48"/>
      <c r="F234" s="48"/>
      <c r="G234" s="48"/>
      <c r="H234" s="48"/>
      <c r="I234" s="48"/>
      <c r="J234" s="48"/>
      <c r="K234" s="48"/>
      <c r="L234" s="48"/>
      <c r="M234" s="48"/>
      <c r="N234" s="48"/>
      <c r="T234" s="62">
        <v>281400</v>
      </c>
      <c r="U234" s="62" t="s">
        <v>212</v>
      </c>
    </row>
    <row r="235" spans="1:21" x14ac:dyDescent="0.25">
      <c r="A235" s="48"/>
      <c r="B235" s="48"/>
      <c r="C235" s="48"/>
      <c r="D235" s="48"/>
      <c r="E235" s="48"/>
      <c r="F235" s="48"/>
      <c r="G235" s="48"/>
      <c r="H235" s="48"/>
      <c r="I235" s="48"/>
      <c r="J235" s="48"/>
      <c r="K235" s="48"/>
      <c r="L235" s="48"/>
      <c r="M235" s="48"/>
      <c r="N235" s="48"/>
      <c r="T235" s="62">
        <v>281500</v>
      </c>
      <c r="U235" s="62" t="s">
        <v>213</v>
      </c>
    </row>
    <row r="236" spans="1:21" x14ac:dyDescent="0.25">
      <c r="A236" s="48"/>
      <c r="B236" s="48"/>
      <c r="C236" s="48"/>
      <c r="D236" s="48"/>
      <c r="E236" s="48"/>
      <c r="F236" s="48"/>
      <c r="G236" s="48"/>
      <c r="H236" s="48"/>
      <c r="I236" s="48"/>
      <c r="J236" s="48"/>
      <c r="K236" s="48"/>
      <c r="L236" s="48"/>
      <c r="M236" s="48"/>
      <c r="N236" s="48"/>
      <c r="T236" s="62">
        <v>282100</v>
      </c>
      <c r="U236" s="62" t="s">
        <v>600</v>
      </c>
    </row>
    <row r="237" spans="1:21" x14ac:dyDescent="0.25">
      <c r="A237" s="48"/>
      <c r="B237" s="48"/>
      <c r="C237" s="48"/>
      <c r="D237" s="48"/>
      <c r="E237" s="48"/>
      <c r="F237" s="48"/>
      <c r="G237" s="48"/>
      <c r="H237" s="48"/>
      <c r="I237" s="48"/>
      <c r="J237" s="48"/>
      <c r="K237" s="48"/>
      <c r="L237" s="48"/>
      <c r="M237" s="48"/>
      <c r="N237" s="48"/>
      <c r="T237" s="62">
        <v>282200</v>
      </c>
      <c r="U237" s="62" t="s">
        <v>214</v>
      </c>
    </row>
    <row r="238" spans="1:21" x14ac:dyDescent="0.25">
      <c r="A238" s="48"/>
      <c r="B238" s="48"/>
      <c r="C238" s="48"/>
      <c r="D238" s="48"/>
      <c r="E238" s="48"/>
      <c r="F238" s="48"/>
      <c r="G238" s="48"/>
      <c r="H238" s="48"/>
      <c r="I238" s="48"/>
      <c r="J238" s="48"/>
      <c r="K238" s="48"/>
      <c r="L238" s="48"/>
      <c r="M238" s="48"/>
      <c r="N238" s="48"/>
      <c r="T238" s="62">
        <v>282300</v>
      </c>
      <c r="U238" s="62" t="s">
        <v>601</v>
      </c>
    </row>
    <row r="239" spans="1:21" x14ac:dyDescent="0.25">
      <c r="A239" s="48"/>
      <c r="B239" s="48"/>
      <c r="C239" s="48"/>
      <c r="D239" s="48"/>
      <c r="E239" s="48"/>
      <c r="F239" s="48"/>
      <c r="G239" s="48"/>
      <c r="H239" s="48"/>
      <c r="I239" s="48"/>
      <c r="J239" s="48"/>
      <c r="K239" s="48"/>
      <c r="L239" s="48"/>
      <c r="M239" s="48"/>
      <c r="N239" s="48"/>
      <c r="T239" s="62">
        <v>282400</v>
      </c>
      <c r="U239" s="62" t="s">
        <v>215</v>
      </c>
    </row>
    <row r="240" spans="1:21" x14ac:dyDescent="0.25">
      <c r="A240" s="48"/>
      <c r="B240" s="48"/>
      <c r="C240" s="48"/>
      <c r="D240" s="48"/>
      <c r="E240" s="48"/>
      <c r="F240" s="48"/>
      <c r="G240" s="48"/>
      <c r="H240" s="48"/>
      <c r="I240" s="48"/>
      <c r="J240" s="48"/>
      <c r="K240" s="48"/>
      <c r="L240" s="48"/>
      <c r="M240" s="48"/>
      <c r="N240" s="48"/>
      <c r="T240" s="62">
        <v>282500</v>
      </c>
      <c r="U240" s="62" t="s">
        <v>602</v>
      </c>
    </row>
    <row r="241" spans="1:21" x14ac:dyDescent="0.25">
      <c r="A241" s="48"/>
      <c r="B241" s="48"/>
      <c r="C241" s="48"/>
      <c r="D241" s="48"/>
      <c r="E241" s="48"/>
      <c r="F241" s="48"/>
      <c r="G241" s="48"/>
      <c r="H241" s="48"/>
      <c r="I241" s="48"/>
      <c r="J241" s="48"/>
      <c r="K241" s="48"/>
      <c r="L241" s="48"/>
      <c r="M241" s="48"/>
      <c r="N241" s="48"/>
      <c r="T241" s="62">
        <v>282900</v>
      </c>
      <c r="U241" s="62" t="s">
        <v>216</v>
      </c>
    </row>
    <row r="242" spans="1:21" x14ac:dyDescent="0.25">
      <c r="A242" s="48"/>
      <c r="B242" s="48"/>
      <c r="C242" s="48"/>
      <c r="D242" s="48"/>
      <c r="E242" s="48"/>
      <c r="F242" s="48"/>
      <c r="G242" s="48"/>
      <c r="H242" s="48"/>
      <c r="I242" s="48"/>
      <c r="J242" s="48"/>
      <c r="K242" s="48"/>
      <c r="L242" s="48"/>
      <c r="M242" s="48"/>
      <c r="N242" s="48"/>
      <c r="T242" s="62">
        <v>283000</v>
      </c>
      <c r="U242" s="62" t="s">
        <v>217</v>
      </c>
    </row>
    <row r="243" spans="1:21" x14ac:dyDescent="0.25">
      <c r="A243" s="48"/>
      <c r="B243" s="48"/>
      <c r="C243" s="48"/>
      <c r="D243" s="48"/>
      <c r="E243" s="48"/>
      <c r="F243" s="48"/>
      <c r="G243" s="48"/>
      <c r="H243" s="48"/>
      <c r="I243" s="48"/>
      <c r="J243" s="48"/>
      <c r="K243" s="48"/>
      <c r="L243" s="48"/>
      <c r="M243" s="48"/>
      <c r="N243" s="48"/>
      <c r="T243" s="62">
        <v>284100</v>
      </c>
      <c r="U243" s="62" t="s">
        <v>603</v>
      </c>
    </row>
    <row r="244" spans="1:21" x14ac:dyDescent="0.25">
      <c r="A244" s="48"/>
      <c r="B244" s="48"/>
      <c r="C244" s="48"/>
      <c r="D244" s="48"/>
      <c r="E244" s="48"/>
      <c r="F244" s="48"/>
      <c r="G244" s="48"/>
      <c r="H244" s="48"/>
      <c r="I244" s="48"/>
      <c r="J244" s="48"/>
      <c r="K244" s="48"/>
      <c r="L244" s="48"/>
      <c r="M244" s="48"/>
      <c r="N244" s="48"/>
      <c r="T244" s="62">
        <v>284200</v>
      </c>
      <c r="U244" s="62" t="s">
        <v>604</v>
      </c>
    </row>
    <row r="245" spans="1:21" x14ac:dyDescent="0.25">
      <c r="A245" s="48"/>
      <c r="B245" s="48"/>
      <c r="C245" s="48"/>
      <c r="D245" s="48"/>
      <c r="E245" s="48"/>
      <c r="F245" s="48"/>
      <c r="G245" s="48"/>
      <c r="H245" s="48"/>
      <c r="I245" s="48"/>
      <c r="J245" s="48"/>
      <c r="K245" s="48"/>
      <c r="L245" s="48"/>
      <c r="M245" s="48"/>
      <c r="N245" s="48"/>
      <c r="T245" s="62">
        <v>289100</v>
      </c>
      <c r="U245" s="62" t="s">
        <v>218</v>
      </c>
    </row>
    <row r="246" spans="1:21" x14ac:dyDescent="0.25">
      <c r="A246" s="48"/>
      <c r="B246" s="48"/>
      <c r="C246" s="48"/>
      <c r="D246" s="48"/>
      <c r="E246" s="48"/>
      <c r="F246" s="48"/>
      <c r="G246" s="48"/>
      <c r="H246" s="48"/>
      <c r="I246" s="48"/>
      <c r="J246" s="48"/>
      <c r="K246" s="48"/>
      <c r="L246" s="48"/>
      <c r="M246" s="48"/>
      <c r="N246" s="48"/>
      <c r="T246" s="62">
        <v>289200</v>
      </c>
      <c r="U246" s="62" t="s">
        <v>605</v>
      </c>
    </row>
    <row r="247" spans="1:21" x14ac:dyDescent="0.25">
      <c r="A247" s="48"/>
      <c r="B247" s="48"/>
      <c r="C247" s="48"/>
      <c r="D247" s="48"/>
      <c r="E247" s="48"/>
      <c r="F247" s="48"/>
      <c r="G247" s="48"/>
      <c r="H247" s="48"/>
      <c r="I247" s="48"/>
      <c r="J247" s="48"/>
      <c r="K247" s="48"/>
      <c r="L247" s="48"/>
      <c r="M247" s="48"/>
      <c r="N247" s="48"/>
      <c r="T247" s="62">
        <v>289300</v>
      </c>
      <c r="U247" s="62" t="s">
        <v>219</v>
      </c>
    </row>
    <row r="248" spans="1:21" x14ac:dyDescent="0.25">
      <c r="A248" s="48"/>
      <c r="B248" s="48"/>
      <c r="C248" s="48"/>
      <c r="D248" s="48"/>
      <c r="E248" s="48"/>
      <c r="F248" s="48"/>
      <c r="G248" s="48"/>
      <c r="H248" s="48"/>
      <c r="I248" s="48"/>
      <c r="J248" s="48"/>
      <c r="K248" s="48"/>
      <c r="L248" s="48"/>
      <c r="M248" s="48"/>
      <c r="N248" s="48"/>
      <c r="T248" s="62">
        <v>289400</v>
      </c>
      <c r="U248" s="62" t="s">
        <v>220</v>
      </c>
    </row>
    <row r="249" spans="1:21" x14ac:dyDescent="0.25">
      <c r="A249" s="48"/>
      <c r="B249" s="48"/>
      <c r="C249" s="48"/>
      <c r="D249" s="48"/>
      <c r="E249" s="48"/>
      <c r="F249" s="48"/>
      <c r="G249" s="48"/>
      <c r="H249" s="48"/>
      <c r="I249" s="48"/>
      <c r="J249" s="48"/>
      <c r="K249" s="48"/>
      <c r="L249" s="48"/>
      <c r="M249" s="48"/>
      <c r="N249" s="48"/>
      <c r="T249" s="62">
        <v>289500</v>
      </c>
      <c r="U249" s="62" t="s">
        <v>221</v>
      </c>
    </row>
    <row r="250" spans="1:21" x14ac:dyDescent="0.25">
      <c r="A250" s="48"/>
      <c r="B250" s="48"/>
      <c r="C250" s="48"/>
      <c r="D250" s="48"/>
      <c r="E250" s="48"/>
      <c r="F250" s="48"/>
      <c r="G250" s="48"/>
      <c r="H250" s="48"/>
      <c r="I250" s="48"/>
      <c r="J250" s="48"/>
      <c r="K250" s="48"/>
      <c r="L250" s="48"/>
      <c r="M250" s="48"/>
      <c r="N250" s="48"/>
      <c r="T250" s="62">
        <v>289600</v>
      </c>
      <c r="U250" s="62" t="s">
        <v>222</v>
      </c>
    </row>
    <row r="251" spans="1:21" x14ac:dyDescent="0.25">
      <c r="A251" s="48"/>
      <c r="B251" s="48"/>
      <c r="C251" s="48"/>
      <c r="D251" s="48"/>
      <c r="E251" s="48"/>
      <c r="F251" s="48"/>
      <c r="G251" s="48"/>
      <c r="H251" s="48"/>
      <c r="I251" s="48"/>
      <c r="J251" s="48"/>
      <c r="K251" s="48"/>
      <c r="L251" s="48"/>
      <c r="M251" s="48"/>
      <c r="N251" s="48"/>
      <c r="T251" s="62">
        <v>289700</v>
      </c>
      <c r="U251" s="62" t="s">
        <v>606</v>
      </c>
    </row>
    <row r="252" spans="1:21" x14ac:dyDescent="0.25">
      <c r="A252" s="48"/>
      <c r="B252" s="48"/>
      <c r="C252" s="48"/>
      <c r="D252" s="48"/>
      <c r="E252" s="48"/>
      <c r="F252" s="48"/>
      <c r="G252" s="48"/>
      <c r="H252" s="48"/>
      <c r="I252" s="48"/>
      <c r="J252" s="48"/>
      <c r="K252" s="48"/>
      <c r="L252" s="48"/>
      <c r="M252" s="48"/>
      <c r="N252" s="48"/>
      <c r="T252" s="62">
        <v>289900</v>
      </c>
      <c r="U252" s="62" t="s">
        <v>607</v>
      </c>
    </row>
    <row r="253" spans="1:21" x14ac:dyDescent="0.25">
      <c r="A253" s="48"/>
      <c r="B253" s="48"/>
      <c r="C253" s="48"/>
      <c r="D253" s="48"/>
      <c r="E253" s="48"/>
      <c r="F253" s="48"/>
      <c r="G253" s="48"/>
      <c r="H253" s="48"/>
      <c r="I253" s="48"/>
      <c r="J253" s="48"/>
      <c r="K253" s="48"/>
      <c r="L253" s="48"/>
      <c r="M253" s="48"/>
      <c r="N253" s="48"/>
      <c r="T253" s="62">
        <v>291000</v>
      </c>
      <c r="U253" s="62" t="s">
        <v>223</v>
      </c>
    </row>
    <row r="254" spans="1:21" x14ac:dyDescent="0.25">
      <c r="A254" s="48"/>
      <c r="B254" s="48"/>
      <c r="C254" s="48"/>
      <c r="D254" s="48"/>
      <c r="E254" s="48"/>
      <c r="F254" s="48"/>
      <c r="G254" s="48"/>
      <c r="H254" s="48"/>
      <c r="I254" s="48"/>
      <c r="J254" s="48"/>
      <c r="K254" s="48"/>
      <c r="L254" s="48"/>
      <c r="M254" s="48"/>
      <c r="N254" s="48"/>
      <c r="T254" s="62">
        <v>292000</v>
      </c>
      <c r="U254" s="62" t="s">
        <v>224</v>
      </c>
    </row>
    <row r="255" spans="1:21" x14ac:dyDescent="0.25">
      <c r="A255" s="48"/>
      <c r="B255" s="48"/>
      <c r="C255" s="48"/>
      <c r="D255" s="48"/>
      <c r="E255" s="48"/>
      <c r="F255" s="48"/>
      <c r="G255" s="48"/>
      <c r="H255" s="48"/>
      <c r="I255" s="48"/>
      <c r="J255" s="48"/>
      <c r="K255" s="48"/>
      <c r="L255" s="48"/>
      <c r="M255" s="48"/>
      <c r="N255" s="48"/>
      <c r="T255" s="62">
        <v>293100</v>
      </c>
      <c r="U255" s="62" t="s">
        <v>225</v>
      </c>
    </row>
    <row r="256" spans="1:21" x14ac:dyDescent="0.25">
      <c r="A256" s="48"/>
      <c r="B256" s="48"/>
      <c r="C256" s="48"/>
      <c r="D256" s="48"/>
      <c r="E256" s="48"/>
      <c r="F256" s="48"/>
      <c r="G256" s="48"/>
      <c r="H256" s="48"/>
      <c r="I256" s="48"/>
      <c r="J256" s="48"/>
      <c r="K256" s="48"/>
      <c r="L256" s="48"/>
      <c r="M256" s="48"/>
      <c r="N256" s="48"/>
      <c r="T256" s="62">
        <v>293200</v>
      </c>
      <c r="U256" s="62" t="s">
        <v>226</v>
      </c>
    </row>
    <row r="257" spans="1:21" x14ac:dyDescent="0.25">
      <c r="A257" s="48"/>
      <c r="B257" s="48"/>
      <c r="C257" s="48"/>
      <c r="D257" s="48"/>
      <c r="E257" s="48"/>
      <c r="F257" s="48"/>
      <c r="G257" s="48"/>
      <c r="H257" s="48"/>
      <c r="I257" s="48"/>
      <c r="J257" s="48"/>
      <c r="K257" s="48"/>
      <c r="L257" s="48"/>
      <c r="M257" s="48"/>
      <c r="N257" s="48"/>
      <c r="T257" s="62">
        <v>301100</v>
      </c>
      <c r="U257" s="62" t="s">
        <v>608</v>
      </c>
    </row>
    <row r="258" spans="1:21" x14ac:dyDescent="0.25">
      <c r="A258" s="48"/>
      <c r="B258" s="48"/>
      <c r="C258" s="48"/>
      <c r="D258" s="48"/>
      <c r="E258" s="48"/>
      <c r="F258" s="48"/>
      <c r="G258" s="48"/>
      <c r="H258" s="48"/>
      <c r="I258" s="48"/>
      <c r="J258" s="48"/>
      <c r="K258" s="48"/>
      <c r="L258" s="48"/>
      <c r="M258" s="48"/>
      <c r="N258" s="48"/>
      <c r="T258" s="62">
        <v>301200</v>
      </c>
      <c r="U258" s="62" t="s">
        <v>227</v>
      </c>
    </row>
    <row r="259" spans="1:21" x14ac:dyDescent="0.25">
      <c r="A259" s="48"/>
      <c r="B259" s="48"/>
      <c r="C259" s="48"/>
      <c r="D259" s="48"/>
      <c r="E259" s="48"/>
      <c r="F259" s="48"/>
      <c r="G259" s="48"/>
      <c r="H259" s="48"/>
      <c r="I259" s="48"/>
      <c r="J259" s="48"/>
      <c r="K259" s="48"/>
      <c r="L259" s="48"/>
      <c r="M259" s="48"/>
      <c r="N259" s="48"/>
      <c r="T259" s="62">
        <v>301300</v>
      </c>
      <c r="U259" s="62" t="s">
        <v>609</v>
      </c>
    </row>
    <row r="260" spans="1:21" x14ac:dyDescent="0.25">
      <c r="A260" s="48"/>
      <c r="B260" s="48"/>
      <c r="C260" s="48"/>
      <c r="D260" s="48"/>
      <c r="E260" s="48"/>
      <c r="F260" s="48"/>
      <c r="G260" s="48"/>
      <c r="H260" s="48"/>
      <c r="I260" s="48"/>
      <c r="J260" s="48"/>
      <c r="K260" s="48"/>
      <c r="L260" s="48"/>
      <c r="M260" s="48"/>
      <c r="N260" s="48"/>
      <c r="T260" s="62">
        <v>302000</v>
      </c>
      <c r="U260" s="62" t="s">
        <v>228</v>
      </c>
    </row>
    <row r="261" spans="1:21" x14ac:dyDescent="0.25">
      <c r="A261" s="48"/>
      <c r="B261" s="48"/>
      <c r="C261" s="48"/>
      <c r="D261" s="48"/>
      <c r="E261" s="48"/>
      <c r="F261" s="48"/>
      <c r="G261" s="48"/>
      <c r="H261" s="48"/>
      <c r="I261" s="48"/>
      <c r="J261" s="48"/>
      <c r="K261" s="48"/>
      <c r="L261" s="48"/>
      <c r="M261" s="48"/>
      <c r="N261" s="48"/>
      <c r="T261" s="62">
        <v>303100</v>
      </c>
      <c r="U261" s="62" t="s">
        <v>610</v>
      </c>
    </row>
    <row r="262" spans="1:21" x14ac:dyDescent="0.25">
      <c r="A262" s="48"/>
      <c r="B262" s="48"/>
      <c r="C262" s="48"/>
      <c r="D262" s="48"/>
      <c r="E262" s="48"/>
      <c r="F262" s="48"/>
      <c r="G262" s="48"/>
      <c r="H262" s="48"/>
      <c r="I262" s="48"/>
      <c r="J262" s="48"/>
      <c r="K262" s="48"/>
      <c r="L262" s="48"/>
      <c r="M262" s="48"/>
      <c r="N262" s="48"/>
      <c r="T262" s="62">
        <v>303200</v>
      </c>
      <c r="U262" s="62" t="s">
        <v>611</v>
      </c>
    </row>
    <row r="263" spans="1:21" x14ac:dyDescent="0.25">
      <c r="A263" s="48"/>
      <c r="B263" s="48"/>
      <c r="C263" s="48"/>
      <c r="D263" s="48"/>
      <c r="E263" s="48"/>
      <c r="F263" s="48"/>
      <c r="G263" s="48"/>
      <c r="H263" s="48"/>
      <c r="I263" s="48"/>
      <c r="J263" s="48"/>
      <c r="K263" s="48"/>
      <c r="L263" s="48"/>
      <c r="M263" s="48"/>
      <c r="N263" s="48"/>
      <c r="T263" s="62">
        <v>304000</v>
      </c>
      <c r="U263" s="62" t="s">
        <v>229</v>
      </c>
    </row>
    <row r="264" spans="1:21" x14ac:dyDescent="0.25">
      <c r="A264" s="48"/>
      <c r="B264" s="48"/>
      <c r="C264" s="48"/>
      <c r="D264" s="48"/>
      <c r="E264" s="48"/>
      <c r="F264" s="48"/>
      <c r="G264" s="48"/>
      <c r="H264" s="48"/>
      <c r="I264" s="48"/>
      <c r="J264" s="48"/>
      <c r="K264" s="48"/>
      <c r="L264" s="48"/>
      <c r="M264" s="48"/>
      <c r="N264" s="48"/>
      <c r="T264" s="62">
        <v>309100</v>
      </c>
      <c r="U264" s="62" t="s">
        <v>230</v>
      </c>
    </row>
    <row r="265" spans="1:21" x14ac:dyDescent="0.25">
      <c r="A265" s="48"/>
      <c r="B265" s="48"/>
      <c r="C265" s="48"/>
      <c r="D265" s="48"/>
      <c r="E265" s="48"/>
      <c r="F265" s="48"/>
      <c r="G265" s="48"/>
      <c r="H265" s="48"/>
      <c r="I265" s="48"/>
      <c r="J265" s="48"/>
      <c r="K265" s="48"/>
      <c r="L265" s="48"/>
      <c r="M265" s="48"/>
      <c r="N265" s="48"/>
      <c r="T265" s="62">
        <v>309200</v>
      </c>
      <c r="U265" s="62" t="s">
        <v>612</v>
      </c>
    </row>
    <row r="266" spans="1:21" x14ac:dyDescent="0.25">
      <c r="A266" s="48"/>
      <c r="B266" s="48"/>
      <c r="C266" s="48"/>
      <c r="D266" s="48"/>
      <c r="E266" s="48"/>
      <c r="F266" s="48"/>
      <c r="G266" s="48"/>
      <c r="H266" s="48"/>
      <c r="I266" s="48"/>
      <c r="J266" s="48"/>
      <c r="K266" s="48"/>
      <c r="L266" s="48"/>
      <c r="M266" s="48"/>
      <c r="N266" s="48"/>
      <c r="T266" s="62">
        <v>309900</v>
      </c>
      <c r="U266" s="62" t="s">
        <v>231</v>
      </c>
    </row>
    <row r="267" spans="1:21" x14ac:dyDescent="0.25">
      <c r="A267" s="48"/>
      <c r="B267" s="48"/>
      <c r="C267" s="48"/>
      <c r="D267" s="48"/>
      <c r="E267" s="48"/>
      <c r="F267" s="48"/>
      <c r="G267" s="48"/>
      <c r="H267" s="48"/>
      <c r="I267" s="48"/>
      <c r="J267" s="48"/>
      <c r="K267" s="48"/>
      <c r="L267" s="48"/>
      <c r="M267" s="48"/>
      <c r="N267" s="48"/>
      <c r="T267" s="62">
        <v>310000</v>
      </c>
      <c r="U267" s="62" t="s">
        <v>613</v>
      </c>
    </row>
    <row r="268" spans="1:21" x14ac:dyDescent="0.25">
      <c r="A268" s="48"/>
      <c r="B268" s="48"/>
      <c r="C268" s="48"/>
      <c r="D268" s="48"/>
      <c r="E268" s="48"/>
      <c r="F268" s="48"/>
      <c r="G268" s="48"/>
      <c r="H268" s="48"/>
      <c r="I268" s="48"/>
      <c r="J268" s="48"/>
      <c r="K268" s="48"/>
      <c r="L268" s="48"/>
      <c r="M268" s="48"/>
      <c r="N268" s="48"/>
      <c r="T268" s="62">
        <v>321100</v>
      </c>
      <c r="U268" s="62" t="s">
        <v>232</v>
      </c>
    </row>
    <row r="269" spans="1:21" x14ac:dyDescent="0.25">
      <c r="A269" s="48"/>
      <c r="B269" s="48"/>
      <c r="C269" s="48"/>
      <c r="D269" s="48"/>
      <c r="E269" s="48"/>
      <c r="F269" s="48"/>
      <c r="G269" s="48"/>
      <c r="H269" s="48"/>
      <c r="I269" s="48"/>
      <c r="J269" s="48"/>
      <c r="K269" s="48"/>
      <c r="L269" s="48"/>
      <c r="M269" s="48"/>
      <c r="N269" s="48"/>
      <c r="T269" s="62">
        <v>321200</v>
      </c>
      <c r="U269" s="62" t="s">
        <v>614</v>
      </c>
    </row>
    <row r="270" spans="1:21" x14ac:dyDescent="0.25">
      <c r="A270" s="48"/>
      <c r="B270" s="48"/>
      <c r="C270" s="48"/>
      <c r="D270" s="48"/>
      <c r="E270" s="48"/>
      <c r="F270" s="48"/>
      <c r="G270" s="48"/>
      <c r="H270" s="48"/>
      <c r="I270" s="48"/>
      <c r="J270" s="48"/>
      <c r="K270" s="48"/>
      <c r="L270" s="48"/>
      <c r="M270" s="48"/>
      <c r="N270" s="48"/>
      <c r="T270" s="62">
        <v>321300</v>
      </c>
      <c r="U270" s="62" t="s">
        <v>233</v>
      </c>
    </row>
    <row r="271" spans="1:21" x14ac:dyDescent="0.25">
      <c r="A271" s="48"/>
      <c r="B271" s="48"/>
      <c r="C271" s="48"/>
      <c r="D271" s="48"/>
      <c r="E271" s="48"/>
      <c r="F271" s="48"/>
      <c r="G271" s="48"/>
      <c r="H271" s="48"/>
      <c r="I271" s="48"/>
      <c r="J271" s="48"/>
      <c r="K271" s="48"/>
      <c r="L271" s="48"/>
      <c r="M271" s="48"/>
      <c r="N271" s="48"/>
      <c r="T271" s="62">
        <v>322000</v>
      </c>
      <c r="U271" s="62" t="s">
        <v>234</v>
      </c>
    </row>
    <row r="272" spans="1:21" x14ac:dyDescent="0.25">
      <c r="A272" s="48"/>
      <c r="B272" s="48"/>
      <c r="C272" s="48"/>
      <c r="D272" s="48"/>
      <c r="E272" s="48"/>
      <c r="F272" s="48"/>
      <c r="G272" s="48"/>
      <c r="H272" s="48"/>
      <c r="I272" s="48"/>
      <c r="J272" s="48"/>
      <c r="K272" s="48"/>
      <c r="L272" s="48"/>
      <c r="M272" s="48"/>
      <c r="N272" s="48"/>
      <c r="T272" s="62">
        <v>323000</v>
      </c>
      <c r="U272" s="62" t="s">
        <v>235</v>
      </c>
    </row>
    <row r="273" spans="1:21" x14ac:dyDescent="0.25">
      <c r="A273" s="48"/>
      <c r="B273" s="48"/>
      <c r="C273" s="48"/>
      <c r="D273" s="48"/>
      <c r="E273" s="48"/>
      <c r="F273" s="48"/>
      <c r="G273" s="48"/>
      <c r="H273" s="48"/>
      <c r="I273" s="48"/>
      <c r="J273" s="48"/>
      <c r="K273" s="48"/>
      <c r="L273" s="48"/>
      <c r="M273" s="48"/>
      <c r="N273" s="48"/>
      <c r="T273" s="62">
        <v>324000</v>
      </c>
      <c r="U273" s="62" t="s">
        <v>236</v>
      </c>
    </row>
    <row r="274" spans="1:21" x14ac:dyDescent="0.25">
      <c r="A274" s="48"/>
      <c r="B274" s="48"/>
      <c r="C274" s="48"/>
      <c r="D274" s="48"/>
      <c r="E274" s="48"/>
      <c r="F274" s="48"/>
      <c r="G274" s="48"/>
      <c r="H274" s="48"/>
      <c r="I274" s="48"/>
      <c r="J274" s="48"/>
      <c r="K274" s="48"/>
      <c r="L274" s="48"/>
      <c r="M274" s="48"/>
      <c r="N274" s="48"/>
      <c r="T274" s="62">
        <v>325000</v>
      </c>
      <c r="U274" s="62" t="s">
        <v>237</v>
      </c>
    </row>
    <row r="275" spans="1:21" x14ac:dyDescent="0.25">
      <c r="A275" s="48"/>
      <c r="B275" s="48"/>
      <c r="C275" s="48"/>
      <c r="D275" s="48"/>
      <c r="E275" s="48"/>
      <c r="F275" s="48"/>
      <c r="G275" s="48"/>
      <c r="H275" s="48"/>
      <c r="I275" s="48"/>
      <c r="J275" s="48"/>
      <c r="K275" s="48"/>
      <c r="L275" s="48"/>
      <c r="M275" s="48"/>
      <c r="N275" s="48"/>
      <c r="T275" s="62">
        <v>329100</v>
      </c>
      <c r="U275" s="62" t="s">
        <v>238</v>
      </c>
    </row>
    <row r="276" spans="1:21" x14ac:dyDescent="0.25">
      <c r="A276" s="48"/>
      <c r="B276" s="48"/>
      <c r="C276" s="48"/>
      <c r="D276" s="48"/>
      <c r="E276" s="48"/>
      <c r="F276" s="48"/>
      <c r="G276" s="48"/>
      <c r="H276" s="48"/>
      <c r="I276" s="48"/>
      <c r="J276" s="48"/>
      <c r="K276" s="48"/>
      <c r="L276" s="48"/>
      <c r="M276" s="48"/>
      <c r="N276" s="48"/>
      <c r="T276" s="62">
        <v>329900</v>
      </c>
      <c r="U276" s="62" t="s">
        <v>615</v>
      </c>
    </row>
    <row r="277" spans="1:21" x14ac:dyDescent="0.25">
      <c r="A277" s="48"/>
      <c r="B277" s="48"/>
      <c r="C277" s="48"/>
      <c r="D277" s="48"/>
      <c r="E277" s="48"/>
      <c r="F277" s="48"/>
      <c r="G277" s="48"/>
      <c r="H277" s="48"/>
      <c r="I277" s="48"/>
      <c r="J277" s="48"/>
      <c r="K277" s="48"/>
      <c r="L277" s="48"/>
      <c r="M277" s="48"/>
      <c r="N277" s="48"/>
      <c r="T277" s="62">
        <v>331100</v>
      </c>
      <c r="U277" s="62" t="s">
        <v>616</v>
      </c>
    </row>
    <row r="278" spans="1:21" x14ac:dyDescent="0.25">
      <c r="A278" s="48"/>
      <c r="B278" s="48"/>
      <c r="C278" s="48"/>
      <c r="D278" s="48"/>
      <c r="E278" s="48"/>
      <c r="F278" s="48"/>
      <c r="G278" s="48"/>
      <c r="H278" s="48"/>
      <c r="I278" s="48"/>
      <c r="J278" s="48"/>
      <c r="K278" s="48"/>
      <c r="L278" s="48"/>
      <c r="M278" s="48"/>
      <c r="N278" s="48"/>
      <c r="T278" s="62">
        <v>331200</v>
      </c>
      <c r="U278" s="62" t="s">
        <v>617</v>
      </c>
    </row>
    <row r="279" spans="1:21" x14ac:dyDescent="0.25">
      <c r="A279" s="48"/>
      <c r="B279" s="48"/>
      <c r="C279" s="48"/>
      <c r="D279" s="48"/>
      <c r="E279" s="48"/>
      <c r="F279" s="48"/>
      <c r="G279" s="48"/>
      <c r="H279" s="48"/>
      <c r="I279" s="48"/>
      <c r="J279" s="48"/>
      <c r="K279" s="48"/>
      <c r="L279" s="48"/>
      <c r="M279" s="48"/>
      <c r="N279" s="48"/>
      <c r="T279" s="62">
        <v>331300</v>
      </c>
      <c r="U279" s="62" t="s">
        <v>618</v>
      </c>
    </row>
    <row r="280" spans="1:21" x14ac:dyDescent="0.25">
      <c r="A280" s="48"/>
      <c r="B280" s="48"/>
      <c r="C280" s="48"/>
      <c r="D280" s="48"/>
      <c r="E280" s="48"/>
      <c r="F280" s="48"/>
      <c r="G280" s="48"/>
      <c r="H280" s="48"/>
      <c r="I280" s="48"/>
      <c r="J280" s="48"/>
      <c r="K280" s="48"/>
      <c r="L280" s="48"/>
      <c r="M280" s="48"/>
      <c r="N280" s="48"/>
      <c r="T280" s="62">
        <v>331400</v>
      </c>
      <c r="U280" s="62" t="s">
        <v>619</v>
      </c>
    </row>
    <row r="281" spans="1:21" x14ac:dyDescent="0.25">
      <c r="A281" s="48"/>
      <c r="B281" s="48"/>
      <c r="C281" s="48"/>
      <c r="D281" s="48"/>
      <c r="E281" s="48"/>
      <c r="F281" s="48"/>
      <c r="G281" s="48"/>
      <c r="H281" s="48"/>
      <c r="I281" s="48"/>
      <c r="J281" s="48"/>
      <c r="K281" s="48"/>
      <c r="L281" s="48"/>
      <c r="M281" s="48"/>
      <c r="N281" s="48"/>
      <c r="T281" s="62">
        <v>331500</v>
      </c>
      <c r="U281" s="62" t="s">
        <v>620</v>
      </c>
    </row>
    <row r="282" spans="1:21" x14ac:dyDescent="0.25">
      <c r="A282" s="48"/>
      <c r="B282" s="48"/>
      <c r="C282" s="48"/>
      <c r="D282" s="48"/>
      <c r="E282" s="48"/>
      <c r="F282" s="48"/>
      <c r="G282" s="48"/>
      <c r="H282" s="48"/>
      <c r="I282" s="48"/>
      <c r="J282" s="48"/>
      <c r="K282" s="48"/>
      <c r="L282" s="48"/>
      <c r="M282" s="48"/>
      <c r="N282" s="48"/>
      <c r="T282" s="62">
        <v>331600</v>
      </c>
      <c r="U282" s="62" t="s">
        <v>621</v>
      </c>
    </row>
    <row r="283" spans="1:21" x14ac:dyDescent="0.25">
      <c r="A283" s="48"/>
      <c r="B283" s="48"/>
      <c r="C283" s="48"/>
      <c r="D283" s="48"/>
      <c r="E283" s="48"/>
      <c r="F283" s="48"/>
      <c r="G283" s="48"/>
      <c r="H283" s="48"/>
      <c r="I283" s="48"/>
      <c r="J283" s="48"/>
      <c r="K283" s="48"/>
      <c r="L283" s="48"/>
      <c r="M283" s="48"/>
      <c r="N283" s="48"/>
      <c r="T283" s="62">
        <v>331700</v>
      </c>
      <c r="U283" s="62" t="s">
        <v>622</v>
      </c>
    </row>
    <row r="284" spans="1:21" x14ac:dyDescent="0.25">
      <c r="A284" s="48"/>
      <c r="B284" s="48"/>
      <c r="C284" s="48"/>
      <c r="D284" s="48"/>
      <c r="E284" s="48"/>
      <c r="F284" s="48"/>
      <c r="G284" s="48"/>
      <c r="H284" s="48"/>
      <c r="I284" s="48"/>
      <c r="J284" s="48"/>
      <c r="K284" s="48"/>
      <c r="L284" s="48"/>
      <c r="M284" s="48"/>
      <c r="N284" s="48"/>
      <c r="T284" s="62">
        <v>331800</v>
      </c>
      <c r="U284" s="62" t="s">
        <v>623</v>
      </c>
    </row>
    <row r="285" spans="1:21" x14ac:dyDescent="0.25">
      <c r="A285" s="48"/>
      <c r="B285" s="48"/>
      <c r="C285" s="48"/>
      <c r="D285" s="48"/>
      <c r="E285" s="48"/>
      <c r="F285" s="48"/>
      <c r="G285" s="48"/>
      <c r="H285" s="48"/>
      <c r="I285" s="48"/>
      <c r="J285" s="48"/>
      <c r="K285" s="48"/>
      <c r="L285" s="48"/>
      <c r="M285" s="48"/>
      <c r="N285" s="48"/>
      <c r="T285" s="62">
        <v>331900</v>
      </c>
      <c r="U285" s="62" t="s">
        <v>624</v>
      </c>
    </row>
    <row r="286" spans="1:21" x14ac:dyDescent="0.25">
      <c r="A286" s="48"/>
      <c r="B286" s="48"/>
      <c r="C286" s="48"/>
      <c r="D286" s="48"/>
      <c r="E286" s="48"/>
      <c r="F286" s="48"/>
      <c r="G286" s="48"/>
      <c r="H286" s="48"/>
      <c r="I286" s="48"/>
      <c r="J286" s="48"/>
      <c r="K286" s="48"/>
      <c r="L286" s="48"/>
      <c r="M286" s="48"/>
      <c r="N286" s="48"/>
      <c r="T286" s="62">
        <v>332000</v>
      </c>
      <c r="U286" s="62" t="s">
        <v>239</v>
      </c>
    </row>
    <row r="287" spans="1:21" x14ac:dyDescent="0.25">
      <c r="A287" s="48"/>
      <c r="B287" s="48"/>
      <c r="C287" s="48"/>
      <c r="D287" s="48"/>
      <c r="E287" s="48"/>
      <c r="F287" s="48"/>
      <c r="G287" s="48"/>
      <c r="H287" s="48"/>
      <c r="I287" s="48"/>
      <c r="J287" s="48"/>
      <c r="K287" s="48"/>
      <c r="L287" s="48"/>
      <c r="M287" s="48"/>
      <c r="N287" s="48"/>
      <c r="T287" s="62">
        <v>360000</v>
      </c>
      <c r="U287" s="62" t="s">
        <v>240</v>
      </c>
    </row>
    <row r="288" spans="1:21" x14ac:dyDescent="0.25">
      <c r="A288" s="48"/>
      <c r="B288" s="48"/>
      <c r="C288" s="48"/>
      <c r="D288" s="48"/>
      <c r="E288" s="48"/>
      <c r="F288" s="48"/>
      <c r="G288" s="48"/>
      <c r="H288" s="48"/>
      <c r="I288" s="48"/>
      <c r="J288" s="48"/>
      <c r="K288" s="48"/>
      <c r="L288" s="48"/>
      <c r="M288" s="48"/>
      <c r="N288" s="48"/>
      <c r="T288" s="62">
        <v>370000</v>
      </c>
      <c r="U288" s="62" t="s">
        <v>241</v>
      </c>
    </row>
    <row r="289" spans="1:21" x14ac:dyDescent="0.25">
      <c r="A289" s="48"/>
      <c r="B289" s="48"/>
      <c r="C289" s="48"/>
      <c r="D289" s="48"/>
      <c r="E289" s="48"/>
      <c r="F289" s="48"/>
      <c r="G289" s="48"/>
      <c r="H289" s="48"/>
      <c r="I289" s="48"/>
      <c r="J289" s="48"/>
      <c r="K289" s="48"/>
      <c r="L289" s="48"/>
      <c r="M289" s="48"/>
      <c r="N289" s="48"/>
      <c r="T289" s="62">
        <v>381100</v>
      </c>
      <c r="U289" s="62" t="s">
        <v>242</v>
      </c>
    </row>
    <row r="290" spans="1:21" x14ac:dyDescent="0.25">
      <c r="A290" s="48"/>
      <c r="B290" s="48"/>
      <c r="C290" s="48"/>
      <c r="D290" s="48"/>
      <c r="E290" s="48"/>
      <c r="F290" s="48"/>
      <c r="G290" s="48"/>
      <c r="H290" s="48"/>
      <c r="I290" s="48"/>
      <c r="J290" s="48"/>
      <c r="K290" s="48"/>
      <c r="L290" s="48"/>
      <c r="M290" s="48"/>
      <c r="N290" s="48"/>
      <c r="T290" s="62">
        <v>381200</v>
      </c>
      <c r="U290" s="62" t="s">
        <v>243</v>
      </c>
    </row>
    <row r="291" spans="1:21" x14ac:dyDescent="0.25">
      <c r="A291" s="48"/>
      <c r="B291" s="48"/>
      <c r="C291" s="48"/>
      <c r="D291" s="48"/>
      <c r="E291" s="48"/>
      <c r="F291" s="48"/>
      <c r="G291" s="48"/>
      <c r="H291" s="48"/>
      <c r="I291" s="48"/>
      <c r="J291" s="48"/>
      <c r="K291" s="48"/>
      <c r="L291" s="48"/>
      <c r="M291" s="48"/>
      <c r="N291" s="48"/>
      <c r="T291" s="62">
        <v>382100</v>
      </c>
      <c r="U291" s="62" t="s">
        <v>625</v>
      </c>
    </row>
    <row r="292" spans="1:21" x14ac:dyDescent="0.25">
      <c r="A292" s="48"/>
      <c r="B292" s="48"/>
      <c r="C292" s="48"/>
      <c r="D292" s="48"/>
      <c r="E292" s="48"/>
      <c r="F292" s="48"/>
      <c r="G292" s="48"/>
      <c r="H292" s="48"/>
      <c r="I292" s="48"/>
      <c r="J292" s="48"/>
      <c r="K292" s="48"/>
      <c r="L292" s="48"/>
      <c r="M292" s="48"/>
      <c r="N292" s="48"/>
      <c r="T292" s="62">
        <v>382300</v>
      </c>
      <c r="U292" s="62" t="s">
        <v>626</v>
      </c>
    </row>
    <row r="293" spans="1:21" x14ac:dyDescent="0.25">
      <c r="A293" s="48"/>
      <c r="B293" s="48"/>
      <c r="C293" s="48"/>
      <c r="D293" s="48"/>
      <c r="E293" s="48"/>
      <c r="F293" s="48"/>
      <c r="G293" s="48"/>
      <c r="H293" s="48"/>
      <c r="I293" s="48"/>
      <c r="J293" s="48"/>
      <c r="K293" s="48"/>
      <c r="L293" s="48"/>
      <c r="M293" s="48"/>
      <c r="N293" s="48"/>
      <c r="T293" s="62">
        <v>383100</v>
      </c>
      <c r="U293" s="62" t="s">
        <v>627</v>
      </c>
    </row>
    <row r="294" spans="1:21" x14ac:dyDescent="0.25">
      <c r="A294" s="48"/>
      <c r="B294" s="48"/>
      <c r="C294" s="48"/>
      <c r="D294" s="48"/>
      <c r="E294" s="48"/>
      <c r="F294" s="48"/>
      <c r="G294" s="48"/>
      <c r="H294" s="48"/>
      <c r="I294" s="48"/>
      <c r="J294" s="48"/>
      <c r="K294" s="48"/>
      <c r="L294" s="48"/>
      <c r="M294" s="48"/>
      <c r="N294" s="48"/>
      <c r="T294" s="62">
        <v>383200</v>
      </c>
      <c r="U294" s="62" t="s">
        <v>628</v>
      </c>
    </row>
    <row r="295" spans="1:21" x14ac:dyDescent="0.25">
      <c r="A295" s="48"/>
      <c r="B295" s="48"/>
      <c r="C295" s="48"/>
      <c r="D295" s="48"/>
      <c r="E295" s="48"/>
      <c r="F295" s="48"/>
      <c r="G295" s="48"/>
      <c r="H295" s="48"/>
      <c r="I295" s="48"/>
      <c r="J295" s="48"/>
      <c r="K295" s="48"/>
      <c r="L295" s="48"/>
      <c r="M295" s="48"/>
      <c r="N295" s="48"/>
      <c r="T295" s="62">
        <v>383300</v>
      </c>
      <c r="U295" s="62" t="s">
        <v>629</v>
      </c>
    </row>
    <row r="296" spans="1:21" x14ac:dyDescent="0.25">
      <c r="A296" s="48"/>
      <c r="B296" s="48"/>
      <c r="C296" s="48"/>
      <c r="D296" s="48"/>
      <c r="E296" s="48"/>
      <c r="F296" s="48"/>
      <c r="G296" s="48"/>
      <c r="H296" s="48"/>
      <c r="I296" s="48"/>
      <c r="J296" s="48"/>
      <c r="K296" s="48"/>
      <c r="L296" s="48"/>
      <c r="M296" s="48"/>
      <c r="N296" s="48"/>
      <c r="T296" s="62">
        <v>390000</v>
      </c>
      <c r="U296" s="62" t="s">
        <v>630</v>
      </c>
    </row>
    <row r="297" spans="1:21" x14ac:dyDescent="0.25">
      <c r="A297" s="48"/>
      <c r="B297" s="48"/>
      <c r="C297" s="48"/>
      <c r="D297" s="48"/>
      <c r="E297" s="48"/>
      <c r="F297" s="48"/>
      <c r="G297" s="48"/>
      <c r="H297" s="48"/>
      <c r="I297" s="48"/>
      <c r="J297" s="48"/>
      <c r="K297" s="48"/>
      <c r="L297" s="48"/>
      <c r="M297" s="48"/>
      <c r="N297" s="48"/>
      <c r="T297" s="62">
        <v>410000</v>
      </c>
      <c r="U297" s="62" t="s">
        <v>244</v>
      </c>
    </row>
    <row r="298" spans="1:21" x14ac:dyDescent="0.25">
      <c r="A298" s="48"/>
      <c r="B298" s="48"/>
      <c r="C298" s="48"/>
      <c r="D298" s="48"/>
      <c r="E298" s="48"/>
      <c r="F298" s="48"/>
      <c r="G298" s="48"/>
      <c r="H298" s="48"/>
      <c r="I298" s="48"/>
      <c r="J298" s="48"/>
      <c r="K298" s="48"/>
      <c r="L298" s="48"/>
      <c r="M298" s="48"/>
      <c r="N298" s="48"/>
      <c r="T298" s="62">
        <v>421100</v>
      </c>
      <c r="U298" s="62" t="s">
        <v>246</v>
      </c>
    </row>
    <row r="299" spans="1:21" x14ac:dyDescent="0.25">
      <c r="A299" s="48"/>
      <c r="B299" s="48"/>
      <c r="C299" s="48"/>
      <c r="D299" s="48"/>
      <c r="E299" s="48"/>
      <c r="F299" s="48"/>
      <c r="G299" s="48"/>
      <c r="H299" s="48"/>
      <c r="I299" s="48"/>
      <c r="J299" s="48"/>
      <c r="K299" s="48"/>
      <c r="L299" s="48"/>
      <c r="M299" s="48"/>
      <c r="N299" s="48"/>
      <c r="T299" s="62">
        <v>421200</v>
      </c>
      <c r="U299" s="62" t="s">
        <v>247</v>
      </c>
    </row>
    <row r="300" spans="1:21" x14ac:dyDescent="0.25">
      <c r="A300" s="48"/>
      <c r="B300" s="48"/>
      <c r="C300" s="48"/>
      <c r="D300" s="48"/>
      <c r="E300" s="48"/>
      <c r="F300" s="48"/>
      <c r="G300" s="48"/>
      <c r="H300" s="48"/>
      <c r="I300" s="48"/>
      <c r="J300" s="48"/>
      <c r="K300" s="48"/>
      <c r="L300" s="48"/>
      <c r="M300" s="48"/>
      <c r="N300" s="48"/>
      <c r="T300" s="62">
        <v>421300</v>
      </c>
      <c r="U300" s="62" t="s">
        <v>248</v>
      </c>
    </row>
    <row r="301" spans="1:21" x14ac:dyDescent="0.25">
      <c r="A301" s="48"/>
      <c r="B301" s="48"/>
      <c r="C301" s="48"/>
      <c r="D301" s="48"/>
      <c r="E301" s="48"/>
      <c r="F301" s="48"/>
      <c r="G301" s="48"/>
      <c r="H301" s="48"/>
      <c r="I301" s="48"/>
      <c r="J301" s="48"/>
      <c r="K301" s="48"/>
      <c r="L301" s="48"/>
      <c r="M301" s="48"/>
      <c r="N301" s="48"/>
      <c r="T301" s="62">
        <v>422100</v>
      </c>
      <c r="U301" s="62" t="s">
        <v>249</v>
      </c>
    </row>
    <row r="302" spans="1:21" x14ac:dyDescent="0.25">
      <c r="A302" s="48"/>
      <c r="B302" s="48"/>
      <c r="C302" s="48"/>
      <c r="D302" s="48"/>
      <c r="E302" s="48"/>
      <c r="F302" s="48"/>
      <c r="G302" s="48"/>
      <c r="H302" s="48"/>
      <c r="I302" s="48"/>
      <c r="J302" s="48"/>
      <c r="K302" s="48"/>
      <c r="L302" s="48"/>
      <c r="M302" s="48"/>
      <c r="N302" s="48"/>
      <c r="T302" s="62">
        <v>422200</v>
      </c>
      <c r="U302" s="62" t="s">
        <v>631</v>
      </c>
    </row>
    <row r="303" spans="1:21" x14ac:dyDescent="0.25">
      <c r="A303" s="48"/>
      <c r="B303" s="48"/>
      <c r="C303" s="48"/>
      <c r="D303" s="48"/>
      <c r="E303" s="48"/>
      <c r="F303" s="48"/>
      <c r="G303" s="48"/>
      <c r="H303" s="48"/>
      <c r="I303" s="48"/>
      <c r="J303" s="48"/>
      <c r="K303" s="48"/>
      <c r="L303" s="48"/>
      <c r="M303" s="48"/>
      <c r="N303" s="48"/>
      <c r="T303" s="62">
        <v>429100</v>
      </c>
      <c r="U303" s="62" t="s">
        <v>632</v>
      </c>
    </row>
    <row r="304" spans="1:21" x14ac:dyDescent="0.25">
      <c r="A304" s="48"/>
      <c r="B304" s="48"/>
      <c r="C304" s="48"/>
      <c r="D304" s="48"/>
      <c r="E304" s="48"/>
      <c r="F304" s="48"/>
      <c r="G304" s="48"/>
      <c r="H304" s="48"/>
      <c r="I304" s="48"/>
      <c r="J304" s="48"/>
      <c r="K304" s="48"/>
      <c r="L304" s="48"/>
      <c r="M304" s="48"/>
      <c r="N304" s="48"/>
      <c r="T304" s="62">
        <v>429900</v>
      </c>
      <c r="U304" s="62" t="s">
        <v>633</v>
      </c>
    </row>
    <row r="305" spans="1:21" x14ac:dyDescent="0.25">
      <c r="A305" s="48"/>
      <c r="B305" s="48"/>
      <c r="C305" s="48"/>
      <c r="D305" s="48"/>
      <c r="E305" s="48"/>
      <c r="F305" s="48"/>
      <c r="G305" s="48"/>
      <c r="H305" s="48"/>
      <c r="I305" s="48"/>
      <c r="J305" s="48"/>
      <c r="K305" s="48"/>
      <c r="L305" s="48"/>
      <c r="M305" s="48"/>
      <c r="N305" s="48"/>
      <c r="T305" s="62">
        <v>431100</v>
      </c>
      <c r="U305" s="62" t="s">
        <v>250</v>
      </c>
    </row>
    <row r="306" spans="1:21" x14ac:dyDescent="0.25">
      <c r="A306" s="48"/>
      <c r="B306" s="48"/>
      <c r="C306" s="48"/>
      <c r="D306" s="48"/>
      <c r="E306" s="48"/>
      <c r="F306" s="48"/>
      <c r="G306" s="48"/>
      <c r="H306" s="48"/>
      <c r="I306" s="48"/>
      <c r="J306" s="48"/>
      <c r="K306" s="48"/>
      <c r="L306" s="48"/>
      <c r="M306" s="48"/>
      <c r="N306" s="48"/>
      <c r="T306" s="62">
        <v>431200</v>
      </c>
      <c r="U306" s="62" t="s">
        <v>251</v>
      </c>
    </row>
    <row r="307" spans="1:21" x14ac:dyDescent="0.25">
      <c r="A307" s="48"/>
      <c r="B307" s="48"/>
      <c r="C307" s="48"/>
      <c r="D307" s="48"/>
      <c r="E307" s="48"/>
      <c r="F307" s="48"/>
      <c r="G307" s="48"/>
      <c r="H307" s="48"/>
      <c r="I307" s="48"/>
      <c r="J307" s="48"/>
      <c r="K307" s="48"/>
      <c r="L307" s="48"/>
      <c r="M307" s="48"/>
      <c r="N307" s="48"/>
      <c r="T307" s="62">
        <v>431300</v>
      </c>
      <c r="U307" s="62" t="s">
        <v>252</v>
      </c>
    </row>
    <row r="308" spans="1:21" x14ac:dyDescent="0.25">
      <c r="A308" s="48"/>
      <c r="B308" s="48"/>
      <c r="C308" s="48"/>
      <c r="D308" s="48"/>
      <c r="E308" s="48"/>
      <c r="F308" s="48"/>
      <c r="G308" s="48"/>
      <c r="H308" s="48"/>
      <c r="I308" s="48"/>
      <c r="J308" s="48"/>
      <c r="K308" s="48"/>
      <c r="L308" s="48"/>
      <c r="M308" s="48"/>
      <c r="N308" s="48"/>
      <c r="T308" s="62">
        <v>432100</v>
      </c>
      <c r="U308" s="62" t="s">
        <v>253</v>
      </c>
    </row>
    <row r="309" spans="1:21" x14ac:dyDescent="0.25">
      <c r="A309" s="48"/>
      <c r="B309" s="48"/>
      <c r="C309" s="48"/>
      <c r="D309" s="48"/>
      <c r="E309" s="48"/>
      <c r="F309" s="48"/>
      <c r="G309" s="48"/>
      <c r="H309" s="48"/>
      <c r="I309" s="48"/>
      <c r="J309" s="48"/>
      <c r="K309" s="48"/>
      <c r="L309" s="48"/>
      <c r="M309" s="48"/>
      <c r="N309" s="48"/>
      <c r="T309" s="62">
        <v>432200</v>
      </c>
      <c r="U309" s="62" t="s">
        <v>634</v>
      </c>
    </row>
    <row r="310" spans="1:21" x14ac:dyDescent="0.25">
      <c r="A310" s="48"/>
      <c r="B310" s="48"/>
      <c r="C310" s="48"/>
      <c r="D310" s="48"/>
      <c r="E310" s="48"/>
      <c r="F310" s="48"/>
      <c r="G310" s="48"/>
      <c r="H310" s="48"/>
      <c r="I310" s="48"/>
      <c r="J310" s="48"/>
      <c r="K310" s="48"/>
      <c r="L310" s="48"/>
      <c r="M310" s="48"/>
      <c r="N310" s="48"/>
      <c r="T310" s="62">
        <v>432300</v>
      </c>
      <c r="U310" s="62" t="s">
        <v>635</v>
      </c>
    </row>
    <row r="311" spans="1:21" x14ac:dyDescent="0.25">
      <c r="A311" s="48"/>
      <c r="B311" s="48"/>
      <c r="C311" s="48"/>
      <c r="D311" s="48"/>
      <c r="E311" s="48"/>
      <c r="F311" s="48"/>
      <c r="G311" s="48"/>
      <c r="H311" s="48"/>
      <c r="I311" s="48"/>
      <c r="J311" s="48"/>
      <c r="K311" s="48"/>
      <c r="L311" s="48"/>
      <c r="M311" s="48"/>
      <c r="N311" s="48"/>
      <c r="T311" s="62">
        <v>432400</v>
      </c>
      <c r="U311" s="62" t="s">
        <v>636</v>
      </c>
    </row>
    <row r="312" spans="1:21" x14ac:dyDescent="0.25">
      <c r="A312" s="48"/>
      <c r="B312" s="48"/>
      <c r="C312" s="48"/>
      <c r="D312" s="48"/>
      <c r="E312" s="48"/>
      <c r="F312" s="48"/>
      <c r="G312" s="48"/>
      <c r="H312" s="48"/>
      <c r="I312" s="48"/>
      <c r="J312" s="48"/>
      <c r="K312" s="48"/>
      <c r="L312" s="48"/>
      <c r="M312" s="48"/>
      <c r="N312" s="48"/>
      <c r="T312" s="62">
        <v>433100</v>
      </c>
      <c r="U312" s="62" t="s">
        <v>637</v>
      </c>
    </row>
    <row r="313" spans="1:21" x14ac:dyDescent="0.25">
      <c r="A313" s="48"/>
      <c r="B313" s="48"/>
      <c r="C313" s="48"/>
      <c r="D313" s="48"/>
      <c r="E313" s="48"/>
      <c r="F313" s="48"/>
      <c r="G313" s="48"/>
      <c r="H313" s="48"/>
      <c r="I313" s="48"/>
      <c r="J313" s="48"/>
      <c r="K313" s="48"/>
      <c r="L313" s="48"/>
      <c r="M313" s="48"/>
      <c r="N313" s="48"/>
      <c r="T313" s="62">
        <v>433200</v>
      </c>
      <c r="U313" s="62" t="s">
        <v>638</v>
      </c>
    </row>
    <row r="314" spans="1:21" x14ac:dyDescent="0.25">
      <c r="A314" s="48"/>
      <c r="B314" s="48"/>
      <c r="C314" s="48"/>
      <c r="D314" s="48"/>
      <c r="E314" s="48"/>
      <c r="F314" s="48"/>
      <c r="G314" s="48"/>
      <c r="H314" s="48"/>
      <c r="I314" s="48"/>
      <c r="J314" s="48"/>
      <c r="K314" s="48"/>
      <c r="L314" s="48"/>
      <c r="M314" s="48"/>
      <c r="N314" s="48"/>
      <c r="T314" s="62">
        <v>433300</v>
      </c>
      <c r="U314" s="62" t="s">
        <v>254</v>
      </c>
    </row>
    <row r="315" spans="1:21" x14ac:dyDescent="0.25">
      <c r="A315" s="48"/>
      <c r="B315" s="48"/>
      <c r="C315" s="48"/>
      <c r="D315" s="48"/>
      <c r="E315" s="48"/>
      <c r="F315" s="48"/>
      <c r="G315" s="48"/>
      <c r="H315" s="48"/>
      <c r="I315" s="48"/>
      <c r="J315" s="48"/>
      <c r="K315" s="48"/>
      <c r="L315" s="48"/>
      <c r="M315" s="48"/>
      <c r="N315" s="48"/>
      <c r="T315" s="62">
        <v>433410</v>
      </c>
      <c r="U315" s="62" t="s">
        <v>639</v>
      </c>
    </row>
    <row r="316" spans="1:21" x14ac:dyDescent="0.25">
      <c r="A316" s="48"/>
      <c r="B316" s="48"/>
      <c r="C316" s="48"/>
      <c r="D316" s="48"/>
      <c r="E316" s="48"/>
      <c r="F316" s="48"/>
      <c r="G316" s="48"/>
      <c r="H316" s="48"/>
      <c r="I316" s="48"/>
      <c r="J316" s="48"/>
      <c r="K316" s="48"/>
      <c r="L316" s="48"/>
      <c r="M316" s="48"/>
      <c r="N316" s="48"/>
      <c r="T316" s="62">
        <v>433420</v>
      </c>
      <c r="U316" s="62" t="s">
        <v>640</v>
      </c>
    </row>
    <row r="317" spans="1:21" x14ac:dyDescent="0.25">
      <c r="A317" s="48"/>
      <c r="B317" s="48"/>
      <c r="C317" s="48"/>
      <c r="D317" s="48"/>
      <c r="E317" s="48"/>
      <c r="F317" s="48"/>
      <c r="G317" s="48"/>
      <c r="H317" s="48"/>
      <c r="I317" s="48"/>
      <c r="J317" s="48"/>
      <c r="K317" s="48"/>
      <c r="L317" s="48"/>
      <c r="M317" s="48"/>
      <c r="N317" s="48"/>
      <c r="T317" s="62">
        <v>433500</v>
      </c>
      <c r="U317" s="62" t="s">
        <v>255</v>
      </c>
    </row>
    <row r="318" spans="1:21" x14ac:dyDescent="0.25">
      <c r="A318" s="48"/>
      <c r="B318" s="48"/>
      <c r="C318" s="48"/>
      <c r="D318" s="48"/>
      <c r="E318" s="48"/>
      <c r="F318" s="48"/>
      <c r="G318" s="48"/>
      <c r="H318" s="48"/>
      <c r="I318" s="48"/>
      <c r="J318" s="48"/>
      <c r="K318" s="48"/>
      <c r="L318" s="48"/>
      <c r="M318" s="48"/>
      <c r="N318" s="48"/>
      <c r="T318" s="62">
        <v>434100</v>
      </c>
      <c r="U318" s="62" t="s">
        <v>641</v>
      </c>
    </row>
    <row r="319" spans="1:21" x14ac:dyDescent="0.25">
      <c r="A319" s="48"/>
      <c r="B319" s="48"/>
      <c r="C319" s="48"/>
      <c r="D319" s="48"/>
      <c r="E319" s="48"/>
      <c r="F319" s="48"/>
      <c r="G319" s="48"/>
      <c r="H319" s="48"/>
      <c r="I319" s="48"/>
      <c r="J319" s="48"/>
      <c r="K319" s="48"/>
      <c r="L319" s="48"/>
      <c r="M319" s="48"/>
      <c r="N319" s="48"/>
      <c r="T319" s="62">
        <v>434200</v>
      </c>
      <c r="U319" s="62" t="s">
        <v>642</v>
      </c>
    </row>
    <row r="320" spans="1:21" x14ac:dyDescent="0.25">
      <c r="A320" s="48"/>
      <c r="B320" s="48"/>
      <c r="C320" s="48"/>
      <c r="D320" s="48"/>
      <c r="E320" s="48"/>
      <c r="F320" s="48"/>
      <c r="G320" s="48"/>
      <c r="H320" s="48"/>
      <c r="I320" s="48"/>
      <c r="J320" s="48"/>
      <c r="K320" s="48"/>
      <c r="L320" s="48"/>
      <c r="M320" s="48"/>
      <c r="N320" s="48"/>
      <c r="T320" s="62">
        <v>435000</v>
      </c>
      <c r="U320" s="62" t="s">
        <v>643</v>
      </c>
    </row>
    <row r="321" spans="1:21" x14ac:dyDescent="0.25">
      <c r="A321" s="48"/>
      <c r="B321" s="48"/>
      <c r="C321" s="48"/>
      <c r="D321" s="48"/>
      <c r="E321" s="48"/>
      <c r="F321" s="48"/>
      <c r="G321" s="48"/>
      <c r="H321" s="48"/>
      <c r="I321" s="48"/>
      <c r="J321" s="48"/>
      <c r="K321" s="48"/>
      <c r="L321" s="48"/>
      <c r="M321" s="48"/>
      <c r="N321" s="48"/>
      <c r="T321" s="62">
        <v>436000</v>
      </c>
      <c r="U321" s="62" t="s">
        <v>644</v>
      </c>
    </row>
    <row r="322" spans="1:21" x14ac:dyDescent="0.25">
      <c r="A322" s="48"/>
      <c r="B322" s="48"/>
      <c r="C322" s="48"/>
      <c r="D322" s="48"/>
      <c r="E322" s="48"/>
      <c r="F322" s="48"/>
      <c r="G322" s="48"/>
      <c r="H322" s="48"/>
      <c r="I322" s="48"/>
      <c r="J322" s="48"/>
      <c r="K322" s="48"/>
      <c r="L322" s="48"/>
      <c r="M322" s="48"/>
      <c r="N322" s="48"/>
      <c r="T322" s="62">
        <v>439100</v>
      </c>
      <c r="U322" s="62" t="s">
        <v>645</v>
      </c>
    </row>
    <row r="323" spans="1:21" x14ac:dyDescent="0.25">
      <c r="A323" s="48"/>
      <c r="B323" s="48"/>
      <c r="C323" s="48"/>
      <c r="D323" s="48"/>
      <c r="E323" s="48"/>
      <c r="F323" s="48"/>
      <c r="G323" s="48"/>
      <c r="H323" s="48"/>
      <c r="I323" s="48"/>
      <c r="J323" s="48"/>
      <c r="K323" s="48"/>
      <c r="L323" s="48"/>
      <c r="M323" s="48"/>
      <c r="N323" s="48"/>
      <c r="T323" s="62">
        <v>439900</v>
      </c>
      <c r="U323" s="62" t="s">
        <v>646</v>
      </c>
    </row>
    <row r="324" spans="1:21" x14ac:dyDescent="0.25">
      <c r="A324" s="48"/>
      <c r="B324" s="48"/>
      <c r="C324" s="48"/>
      <c r="D324" s="48"/>
      <c r="E324" s="48"/>
      <c r="F324" s="48"/>
      <c r="G324" s="48"/>
      <c r="H324" s="48"/>
      <c r="I324" s="48"/>
      <c r="J324" s="48"/>
      <c r="K324" s="48"/>
      <c r="L324" s="48"/>
      <c r="M324" s="48"/>
      <c r="N324" s="48"/>
      <c r="T324" s="62">
        <v>461100</v>
      </c>
      <c r="U324" s="62" t="s">
        <v>647</v>
      </c>
    </row>
    <row r="325" spans="1:21" x14ac:dyDescent="0.25">
      <c r="A325" s="48"/>
      <c r="B325" s="48"/>
      <c r="C325" s="48"/>
      <c r="D325" s="48"/>
      <c r="E325" s="48"/>
      <c r="F325" s="48"/>
      <c r="G325" s="48"/>
      <c r="H325" s="48"/>
      <c r="I325" s="48"/>
      <c r="J325" s="48"/>
      <c r="K325" s="48"/>
      <c r="L325" s="48"/>
      <c r="M325" s="48"/>
      <c r="N325" s="48"/>
      <c r="T325" s="62">
        <v>461200</v>
      </c>
      <c r="U325" s="62" t="s">
        <v>259</v>
      </c>
    </row>
    <row r="326" spans="1:21" x14ac:dyDescent="0.25">
      <c r="A326" s="48"/>
      <c r="B326" s="48"/>
      <c r="C326" s="48"/>
      <c r="D326" s="48"/>
      <c r="E326" s="48"/>
      <c r="F326" s="48"/>
      <c r="G326" s="48"/>
      <c r="H326" s="48"/>
      <c r="I326" s="48"/>
      <c r="J326" s="48"/>
      <c r="K326" s="48"/>
      <c r="L326" s="48"/>
      <c r="M326" s="48"/>
      <c r="N326" s="48"/>
      <c r="T326" s="62">
        <v>461300</v>
      </c>
      <c r="U326" s="62" t="s">
        <v>260</v>
      </c>
    </row>
    <row r="327" spans="1:21" x14ac:dyDescent="0.25">
      <c r="A327" s="48"/>
      <c r="B327" s="48"/>
      <c r="C327" s="48"/>
      <c r="D327" s="48"/>
      <c r="E327" s="48"/>
      <c r="F327" s="48"/>
      <c r="G327" s="48"/>
      <c r="H327" s="48"/>
      <c r="I327" s="48"/>
      <c r="J327" s="48"/>
      <c r="K327" s="48"/>
      <c r="L327" s="48"/>
      <c r="M327" s="48"/>
      <c r="N327" s="48"/>
      <c r="T327" s="62">
        <v>461400</v>
      </c>
      <c r="U327" s="62" t="s">
        <v>261</v>
      </c>
    </row>
    <row r="328" spans="1:21" x14ac:dyDescent="0.25">
      <c r="A328" s="48"/>
      <c r="B328" s="48"/>
      <c r="C328" s="48"/>
      <c r="D328" s="48"/>
      <c r="E328" s="48"/>
      <c r="F328" s="48"/>
      <c r="G328" s="48"/>
      <c r="H328" s="48"/>
      <c r="I328" s="48"/>
      <c r="J328" s="48"/>
      <c r="K328" s="48"/>
      <c r="L328" s="48"/>
      <c r="M328" s="48"/>
      <c r="N328" s="48"/>
      <c r="T328" s="62">
        <v>461500</v>
      </c>
      <c r="U328" s="62" t="s">
        <v>262</v>
      </c>
    </row>
    <row r="329" spans="1:21" x14ac:dyDescent="0.25">
      <c r="A329" s="48"/>
      <c r="B329" s="48"/>
      <c r="C329" s="48"/>
      <c r="D329" s="48"/>
      <c r="E329" s="48"/>
      <c r="F329" s="48"/>
      <c r="G329" s="48"/>
      <c r="H329" s="48"/>
      <c r="I329" s="48"/>
      <c r="J329" s="48"/>
      <c r="K329" s="48"/>
      <c r="L329" s="48"/>
      <c r="M329" s="48"/>
      <c r="N329" s="48"/>
      <c r="T329" s="62">
        <v>461600</v>
      </c>
      <c r="U329" s="62" t="s">
        <v>263</v>
      </c>
    </row>
    <row r="330" spans="1:21" x14ac:dyDescent="0.25">
      <c r="A330" s="48"/>
      <c r="B330" s="48"/>
      <c r="C330" s="48"/>
      <c r="D330" s="48"/>
      <c r="E330" s="48"/>
      <c r="F330" s="48"/>
      <c r="G330" s="48"/>
      <c r="H330" s="48"/>
      <c r="I330" s="48"/>
      <c r="J330" s="48"/>
      <c r="K330" s="48"/>
      <c r="L330" s="48"/>
      <c r="M330" s="48"/>
      <c r="N330" s="48"/>
      <c r="T330" s="62">
        <v>461710</v>
      </c>
      <c r="U330" s="62" t="s">
        <v>264</v>
      </c>
    </row>
    <row r="331" spans="1:21" x14ac:dyDescent="0.25">
      <c r="A331" s="48"/>
      <c r="B331" s="48"/>
      <c r="C331" s="48"/>
      <c r="D331" s="48"/>
      <c r="E331" s="48"/>
      <c r="F331" s="48"/>
      <c r="G331" s="48"/>
      <c r="H331" s="48"/>
      <c r="I331" s="48"/>
      <c r="J331" s="48"/>
      <c r="K331" s="48"/>
      <c r="L331" s="48"/>
      <c r="M331" s="48"/>
      <c r="N331" s="48"/>
      <c r="T331" s="62">
        <v>461790</v>
      </c>
      <c r="U331" s="62" t="s">
        <v>265</v>
      </c>
    </row>
    <row r="332" spans="1:21" x14ac:dyDescent="0.25">
      <c r="A332" s="48"/>
      <c r="B332" s="48"/>
      <c r="C332" s="48"/>
      <c r="D332" s="48"/>
      <c r="E332" s="48"/>
      <c r="F332" s="48"/>
      <c r="G332" s="48"/>
      <c r="H332" s="48"/>
      <c r="I332" s="48"/>
      <c r="J332" s="48"/>
      <c r="K332" s="48"/>
      <c r="L332" s="48"/>
      <c r="M332" s="48"/>
      <c r="N332" s="48"/>
      <c r="T332" s="62">
        <v>461810</v>
      </c>
      <c r="U332" s="62" t="s">
        <v>648</v>
      </c>
    </row>
    <row r="333" spans="1:21" x14ac:dyDescent="0.25">
      <c r="A333" s="48"/>
      <c r="B333" s="48"/>
      <c r="C333" s="48"/>
      <c r="D333" s="48"/>
      <c r="E333" s="48"/>
      <c r="F333" s="48"/>
      <c r="G333" s="48"/>
      <c r="H333" s="48"/>
      <c r="I333" s="48"/>
      <c r="J333" s="48"/>
      <c r="K333" s="48"/>
      <c r="L333" s="48"/>
      <c r="M333" s="48"/>
      <c r="N333" s="48"/>
      <c r="T333" s="62">
        <v>461890</v>
      </c>
      <c r="U333" s="62" t="s">
        <v>649</v>
      </c>
    </row>
    <row r="334" spans="1:21" x14ac:dyDescent="0.25">
      <c r="A334" s="48"/>
      <c r="B334" s="48"/>
      <c r="C334" s="48"/>
      <c r="D334" s="48"/>
      <c r="E334" s="48"/>
      <c r="F334" s="48"/>
      <c r="G334" s="48"/>
      <c r="H334" s="48"/>
      <c r="I334" s="48"/>
      <c r="J334" s="48"/>
      <c r="K334" s="48"/>
      <c r="L334" s="48"/>
      <c r="M334" s="48"/>
      <c r="N334" s="48"/>
      <c r="T334" s="62">
        <v>461900</v>
      </c>
      <c r="U334" s="62" t="s">
        <v>650</v>
      </c>
    </row>
    <row r="335" spans="1:21" x14ac:dyDescent="0.25">
      <c r="A335" s="48"/>
      <c r="B335" s="48"/>
      <c r="C335" s="48"/>
      <c r="D335" s="48"/>
      <c r="E335" s="48"/>
      <c r="F335" s="48"/>
      <c r="G335" s="48"/>
      <c r="H335" s="48"/>
      <c r="I335" s="48"/>
      <c r="J335" s="48"/>
      <c r="K335" s="48"/>
      <c r="L335" s="48"/>
      <c r="M335" s="48"/>
      <c r="N335" s="48"/>
      <c r="T335" s="62">
        <v>462100</v>
      </c>
      <c r="U335" s="62" t="s">
        <v>266</v>
      </c>
    </row>
    <row r="336" spans="1:21" x14ac:dyDescent="0.25">
      <c r="A336" s="48"/>
      <c r="B336" s="48"/>
      <c r="C336" s="48"/>
      <c r="D336" s="48"/>
      <c r="E336" s="48"/>
      <c r="F336" s="48"/>
      <c r="G336" s="48"/>
      <c r="H336" s="48"/>
      <c r="I336" s="48"/>
      <c r="J336" s="48"/>
      <c r="K336" s="48"/>
      <c r="L336" s="48"/>
      <c r="M336" s="48"/>
      <c r="N336" s="48"/>
      <c r="T336" s="62">
        <v>462200</v>
      </c>
      <c r="U336" s="62" t="s">
        <v>267</v>
      </c>
    </row>
    <row r="337" spans="1:21" x14ac:dyDescent="0.25">
      <c r="A337" s="48"/>
      <c r="B337" s="48"/>
      <c r="C337" s="48"/>
      <c r="D337" s="48"/>
      <c r="E337" s="48"/>
      <c r="F337" s="48"/>
      <c r="G337" s="48"/>
      <c r="H337" s="48"/>
      <c r="I337" s="48"/>
      <c r="J337" s="48"/>
      <c r="K337" s="48"/>
      <c r="L337" s="48"/>
      <c r="M337" s="48"/>
      <c r="N337" s="48"/>
      <c r="T337" s="62">
        <v>462300</v>
      </c>
      <c r="U337" s="62" t="s">
        <v>268</v>
      </c>
    </row>
    <row r="338" spans="1:21" x14ac:dyDescent="0.25">
      <c r="A338" s="48"/>
      <c r="B338" s="48"/>
      <c r="C338" s="48"/>
      <c r="D338" s="48"/>
      <c r="E338" s="48"/>
      <c r="F338" s="48"/>
      <c r="G338" s="48"/>
      <c r="H338" s="48"/>
      <c r="I338" s="48"/>
      <c r="J338" s="48"/>
      <c r="K338" s="48"/>
      <c r="L338" s="48"/>
      <c r="M338" s="48"/>
      <c r="N338" s="48"/>
      <c r="T338" s="62">
        <v>462400</v>
      </c>
      <c r="U338" s="62" t="s">
        <v>269</v>
      </c>
    </row>
    <row r="339" spans="1:21" x14ac:dyDescent="0.25">
      <c r="A339" s="48"/>
      <c r="B339" s="48"/>
      <c r="C339" s="48"/>
      <c r="D339" s="48"/>
      <c r="E339" s="48"/>
      <c r="F339" s="48"/>
      <c r="G339" s="48"/>
      <c r="H339" s="48"/>
      <c r="I339" s="48"/>
      <c r="J339" s="48"/>
      <c r="K339" s="48"/>
      <c r="L339" s="48"/>
      <c r="M339" s="48"/>
      <c r="N339" s="48"/>
      <c r="T339" s="62">
        <v>463100</v>
      </c>
      <c r="U339" s="62" t="s">
        <v>270</v>
      </c>
    </row>
    <row r="340" spans="1:21" x14ac:dyDescent="0.25">
      <c r="A340" s="48"/>
      <c r="B340" s="48"/>
      <c r="C340" s="48"/>
      <c r="D340" s="48"/>
      <c r="E340" s="48"/>
      <c r="F340" s="48"/>
      <c r="G340" s="48"/>
      <c r="H340" s="48"/>
      <c r="I340" s="48"/>
      <c r="J340" s="48"/>
      <c r="K340" s="48"/>
      <c r="L340" s="48"/>
      <c r="M340" s="48"/>
      <c r="N340" s="48"/>
      <c r="T340" s="62">
        <v>463210</v>
      </c>
      <c r="U340" s="62" t="s">
        <v>271</v>
      </c>
    </row>
    <row r="341" spans="1:21" x14ac:dyDescent="0.25">
      <c r="A341" s="48"/>
      <c r="B341" s="48"/>
      <c r="C341" s="48"/>
      <c r="D341" s="48"/>
      <c r="E341" s="48"/>
      <c r="F341" s="48"/>
      <c r="G341" s="48"/>
      <c r="H341" s="48"/>
      <c r="I341" s="48"/>
      <c r="J341" s="48"/>
      <c r="K341" s="48"/>
      <c r="L341" s="48"/>
      <c r="M341" s="48"/>
      <c r="N341" s="48"/>
      <c r="T341" s="62">
        <v>463220</v>
      </c>
      <c r="U341" s="62" t="s">
        <v>278</v>
      </c>
    </row>
    <row r="342" spans="1:21" x14ac:dyDescent="0.25">
      <c r="A342" s="48"/>
      <c r="B342" s="48"/>
      <c r="C342" s="48"/>
      <c r="D342" s="48"/>
      <c r="E342" s="48"/>
      <c r="F342" s="48"/>
      <c r="G342" s="48"/>
      <c r="H342" s="48"/>
      <c r="I342" s="48"/>
      <c r="J342" s="48"/>
      <c r="K342" s="48"/>
      <c r="L342" s="48"/>
      <c r="M342" s="48"/>
      <c r="N342" s="48"/>
      <c r="T342" s="62">
        <v>463300</v>
      </c>
      <c r="U342" s="62" t="s">
        <v>272</v>
      </c>
    </row>
    <row r="343" spans="1:21" x14ac:dyDescent="0.25">
      <c r="A343" s="48"/>
      <c r="B343" s="48"/>
      <c r="C343" s="48"/>
      <c r="D343" s="48"/>
      <c r="E343" s="48"/>
      <c r="F343" s="48"/>
      <c r="G343" s="48"/>
      <c r="H343" s="48"/>
      <c r="I343" s="48"/>
      <c r="J343" s="48"/>
      <c r="K343" s="48"/>
      <c r="L343" s="48"/>
      <c r="M343" s="48"/>
      <c r="N343" s="48"/>
      <c r="T343" s="62">
        <v>463410</v>
      </c>
      <c r="U343" s="62" t="s">
        <v>273</v>
      </c>
    </row>
    <row r="344" spans="1:21" x14ac:dyDescent="0.25">
      <c r="A344" s="48"/>
      <c r="B344" s="48"/>
      <c r="C344" s="48"/>
      <c r="D344" s="48"/>
      <c r="E344" s="48"/>
      <c r="F344" s="48"/>
      <c r="G344" s="48"/>
      <c r="H344" s="48"/>
      <c r="I344" s="48"/>
      <c r="J344" s="48"/>
      <c r="K344" s="48"/>
      <c r="L344" s="48"/>
      <c r="M344" s="48"/>
      <c r="N344" s="48"/>
      <c r="T344" s="62">
        <v>463420</v>
      </c>
      <c r="U344" s="62" t="s">
        <v>274</v>
      </c>
    </row>
    <row r="345" spans="1:21" x14ac:dyDescent="0.25">
      <c r="A345" s="48"/>
      <c r="B345" s="48"/>
      <c r="C345" s="48"/>
      <c r="D345" s="48"/>
      <c r="E345" s="48"/>
      <c r="F345" s="48"/>
      <c r="G345" s="48"/>
      <c r="H345" s="48"/>
      <c r="I345" s="48"/>
      <c r="J345" s="48"/>
      <c r="K345" s="48"/>
      <c r="L345" s="48"/>
      <c r="M345" s="48"/>
      <c r="N345" s="48"/>
      <c r="T345" s="62">
        <v>463500</v>
      </c>
      <c r="U345" s="62" t="s">
        <v>275</v>
      </c>
    </row>
    <row r="346" spans="1:21" x14ac:dyDescent="0.25">
      <c r="A346" s="48"/>
      <c r="B346" s="48"/>
      <c r="C346" s="48"/>
      <c r="D346" s="48"/>
      <c r="E346" s="48"/>
      <c r="F346" s="48"/>
      <c r="G346" s="48"/>
      <c r="H346" s="48"/>
      <c r="I346" s="48"/>
      <c r="J346" s="48"/>
      <c r="K346" s="48"/>
      <c r="L346" s="48"/>
      <c r="M346" s="48"/>
      <c r="N346" s="48"/>
      <c r="T346" s="62">
        <v>463600</v>
      </c>
      <c r="U346" s="62" t="s">
        <v>276</v>
      </c>
    </row>
    <row r="347" spans="1:21" x14ac:dyDescent="0.25">
      <c r="A347" s="48"/>
      <c r="B347" s="48"/>
      <c r="C347" s="48"/>
      <c r="D347" s="48"/>
      <c r="E347" s="48"/>
      <c r="F347" s="48"/>
      <c r="G347" s="48"/>
      <c r="H347" s="48"/>
      <c r="I347" s="48"/>
      <c r="J347" s="48"/>
      <c r="K347" s="48"/>
      <c r="L347" s="48"/>
      <c r="M347" s="48"/>
      <c r="N347" s="48"/>
      <c r="T347" s="62">
        <v>463700</v>
      </c>
      <c r="U347" s="62" t="s">
        <v>277</v>
      </c>
    </row>
    <row r="348" spans="1:21" x14ac:dyDescent="0.25">
      <c r="A348" s="48"/>
      <c r="B348" s="48"/>
      <c r="C348" s="48"/>
      <c r="D348" s="48"/>
      <c r="E348" s="48"/>
      <c r="F348" s="48"/>
      <c r="G348" s="48"/>
      <c r="H348" s="48"/>
      <c r="I348" s="48"/>
      <c r="J348" s="48"/>
      <c r="K348" s="48"/>
      <c r="L348" s="48"/>
      <c r="M348" s="48"/>
      <c r="N348" s="48"/>
      <c r="T348" s="62">
        <v>463800</v>
      </c>
      <c r="U348" s="62" t="s">
        <v>651</v>
      </c>
    </row>
    <row r="349" spans="1:21" x14ac:dyDescent="0.25">
      <c r="A349" s="48"/>
      <c r="B349" s="48"/>
      <c r="C349" s="48"/>
      <c r="D349" s="48"/>
      <c r="E349" s="48"/>
      <c r="F349" s="48"/>
      <c r="G349" s="48"/>
      <c r="H349" s="48"/>
      <c r="I349" s="48"/>
      <c r="J349" s="48"/>
      <c r="K349" s="48"/>
      <c r="L349" s="48"/>
      <c r="M349" s="48"/>
      <c r="N349" s="48"/>
      <c r="T349" s="62">
        <v>463900</v>
      </c>
      <c r="U349" s="62" t="s">
        <v>279</v>
      </c>
    </row>
    <row r="350" spans="1:21" x14ac:dyDescent="0.25">
      <c r="A350" s="48"/>
      <c r="B350" s="48"/>
      <c r="C350" s="48"/>
      <c r="D350" s="48"/>
      <c r="E350" s="48"/>
      <c r="F350" s="48"/>
      <c r="G350" s="48"/>
      <c r="H350" s="48"/>
      <c r="I350" s="48"/>
      <c r="J350" s="48"/>
      <c r="K350" s="48"/>
      <c r="L350" s="48"/>
      <c r="M350" s="48"/>
      <c r="N350" s="48"/>
      <c r="T350" s="62">
        <v>464100</v>
      </c>
      <c r="U350" s="62" t="s">
        <v>280</v>
      </c>
    </row>
    <row r="351" spans="1:21" x14ac:dyDescent="0.25">
      <c r="A351" s="48"/>
      <c r="B351" s="48"/>
      <c r="C351" s="48"/>
      <c r="D351" s="48"/>
      <c r="E351" s="48"/>
      <c r="F351" s="48"/>
      <c r="G351" s="48"/>
      <c r="H351" s="48"/>
      <c r="I351" s="48"/>
      <c r="J351" s="48"/>
      <c r="K351" s="48"/>
      <c r="L351" s="48"/>
      <c r="M351" s="48"/>
      <c r="N351" s="48"/>
      <c r="T351" s="62">
        <v>464210</v>
      </c>
      <c r="U351" s="62" t="s">
        <v>281</v>
      </c>
    </row>
    <row r="352" spans="1:21" x14ac:dyDescent="0.25">
      <c r="A352" s="48"/>
      <c r="B352" s="48"/>
      <c r="C352" s="48"/>
      <c r="D352" s="48"/>
      <c r="E352" s="48"/>
      <c r="F352" s="48"/>
      <c r="G352" s="48"/>
      <c r="H352" s="48"/>
      <c r="I352" s="48"/>
      <c r="J352" s="48"/>
      <c r="K352" s="48"/>
      <c r="L352" s="48"/>
      <c r="M352" s="48"/>
      <c r="N352" s="48"/>
      <c r="T352" s="62">
        <v>464220</v>
      </c>
      <c r="U352" s="62" t="s">
        <v>282</v>
      </c>
    </row>
    <row r="353" spans="1:21" x14ac:dyDescent="0.25">
      <c r="A353" s="48"/>
      <c r="B353" s="48"/>
      <c r="C353" s="48"/>
      <c r="D353" s="48"/>
      <c r="E353" s="48"/>
      <c r="F353" s="48"/>
      <c r="G353" s="48"/>
      <c r="H353" s="48"/>
      <c r="I353" s="48"/>
      <c r="J353" s="48"/>
      <c r="K353" s="48"/>
      <c r="L353" s="48"/>
      <c r="M353" s="48"/>
      <c r="N353" s="48"/>
      <c r="T353" s="62">
        <v>464310</v>
      </c>
      <c r="U353" s="62" t="s">
        <v>652</v>
      </c>
    </row>
    <row r="354" spans="1:21" x14ac:dyDescent="0.25">
      <c r="A354" s="48"/>
      <c r="B354" s="48"/>
      <c r="C354" s="48"/>
      <c r="D354" s="48"/>
      <c r="E354" s="48"/>
      <c r="F354" s="48"/>
      <c r="G354" s="48"/>
      <c r="H354" s="48"/>
      <c r="I354" s="48"/>
      <c r="J354" s="48"/>
      <c r="K354" s="48"/>
      <c r="L354" s="48"/>
      <c r="M354" s="48"/>
      <c r="N354" s="48"/>
      <c r="T354" s="62">
        <v>464320</v>
      </c>
      <c r="U354" s="62" t="s">
        <v>653</v>
      </c>
    </row>
    <row r="355" spans="1:21" x14ac:dyDescent="0.25">
      <c r="A355" s="48"/>
      <c r="B355" s="48"/>
      <c r="C355" s="48"/>
      <c r="D355" s="48"/>
      <c r="E355" s="48"/>
      <c r="F355" s="48"/>
      <c r="G355" s="48"/>
      <c r="H355" s="48"/>
      <c r="I355" s="48"/>
      <c r="J355" s="48"/>
      <c r="K355" s="48"/>
      <c r="L355" s="48"/>
      <c r="M355" s="48"/>
      <c r="N355" s="48"/>
      <c r="T355" s="62">
        <v>464410</v>
      </c>
      <c r="U355" s="62" t="s">
        <v>283</v>
      </c>
    </row>
    <row r="356" spans="1:21" x14ac:dyDescent="0.25">
      <c r="A356" s="48"/>
      <c r="B356" s="48"/>
      <c r="C356" s="48"/>
      <c r="D356" s="48"/>
      <c r="E356" s="48"/>
      <c r="F356" s="48"/>
      <c r="G356" s="48"/>
      <c r="H356" s="48"/>
      <c r="I356" s="48"/>
      <c r="J356" s="48"/>
      <c r="K356" s="48"/>
      <c r="L356" s="48"/>
      <c r="M356" s="48"/>
      <c r="N356" s="48"/>
      <c r="T356" s="62">
        <v>464420</v>
      </c>
      <c r="U356" s="62" t="s">
        <v>284</v>
      </c>
    </row>
    <row r="357" spans="1:21" x14ac:dyDescent="0.25">
      <c r="A357" s="48"/>
      <c r="B357" s="48"/>
      <c r="C357" s="48"/>
      <c r="D357" s="48"/>
      <c r="E357" s="48"/>
      <c r="F357" s="48"/>
      <c r="G357" s="48"/>
      <c r="H357" s="48"/>
      <c r="I357" s="48"/>
      <c r="J357" s="48"/>
      <c r="K357" s="48"/>
      <c r="L357" s="48"/>
      <c r="M357" s="48"/>
      <c r="N357" s="48"/>
      <c r="T357" s="62">
        <v>464500</v>
      </c>
      <c r="U357" s="62" t="s">
        <v>285</v>
      </c>
    </row>
    <row r="358" spans="1:21" x14ac:dyDescent="0.25">
      <c r="A358" s="48"/>
      <c r="B358" s="48"/>
      <c r="C358" s="48"/>
      <c r="D358" s="48"/>
      <c r="E358" s="48"/>
      <c r="F358" s="48"/>
      <c r="G358" s="48"/>
      <c r="H358" s="48"/>
      <c r="I358" s="48"/>
      <c r="J358" s="48"/>
      <c r="K358" s="48"/>
      <c r="L358" s="48"/>
      <c r="M358" s="48"/>
      <c r="N358" s="48"/>
      <c r="T358" s="62">
        <v>464610</v>
      </c>
      <c r="U358" s="62" t="s">
        <v>286</v>
      </c>
    </row>
    <row r="359" spans="1:21" x14ac:dyDescent="0.25">
      <c r="A359" s="48"/>
      <c r="B359" s="48"/>
      <c r="C359" s="48"/>
      <c r="D359" s="48"/>
      <c r="E359" s="48"/>
      <c r="F359" s="48"/>
      <c r="G359" s="48"/>
      <c r="H359" s="48"/>
      <c r="I359" s="48"/>
      <c r="J359" s="48"/>
      <c r="K359" s="48"/>
      <c r="L359" s="48"/>
      <c r="M359" s="48"/>
      <c r="N359" s="48"/>
      <c r="T359" s="62">
        <v>464620</v>
      </c>
      <c r="U359" s="62" t="s">
        <v>287</v>
      </c>
    </row>
    <row r="360" spans="1:21" x14ac:dyDescent="0.25">
      <c r="A360" s="48"/>
      <c r="B360" s="48"/>
      <c r="C360" s="48"/>
      <c r="D360" s="48"/>
      <c r="E360" s="48"/>
      <c r="F360" s="48"/>
      <c r="G360" s="48"/>
      <c r="H360" s="48"/>
      <c r="I360" s="48"/>
      <c r="J360" s="48"/>
      <c r="K360" s="48"/>
      <c r="L360" s="48"/>
      <c r="M360" s="48"/>
      <c r="N360" s="48"/>
      <c r="T360" s="62">
        <v>464700</v>
      </c>
      <c r="U360" s="62" t="s">
        <v>654</v>
      </c>
    </row>
    <row r="361" spans="1:21" x14ac:dyDescent="0.25">
      <c r="A361" s="48"/>
      <c r="B361" s="48"/>
      <c r="C361" s="48"/>
      <c r="D361" s="48"/>
      <c r="E361" s="48"/>
      <c r="F361" s="48"/>
      <c r="G361" s="48"/>
      <c r="H361" s="48"/>
      <c r="I361" s="48"/>
      <c r="J361" s="48"/>
      <c r="K361" s="48"/>
      <c r="L361" s="48"/>
      <c r="M361" s="48"/>
      <c r="N361" s="48"/>
      <c r="T361" s="62">
        <v>464800</v>
      </c>
      <c r="U361" s="62" t="s">
        <v>655</v>
      </c>
    </row>
    <row r="362" spans="1:21" x14ac:dyDescent="0.25">
      <c r="A362" s="48"/>
      <c r="B362" s="48"/>
      <c r="C362" s="48"/>
      <c r="D362" s="48"/>
      <c r="E362" s="48"/>
      <c r="F362" s="48"/>
      <c r="G362" s="48"/>
      <c r="H362" s="48"/>
      <c r="I362" s="48"/>
      <c r="J362" s="48"/>
      <c r="K362" s="48"/>
      <c r="L362" s="48"/>
      <c r="M362" s="48"/>
      <c r="N362" s="48"/>
      <c r="T362" s="62">
        <v>464910</v>
      </c>
      <c r="U362" s="62" t="s">
        <v>288</v>
      </c>
    </row>
    <row r="363" spans="1:21" x14ac:dyDescent="0.25">
      <c r="A363" s="48"/>
      <c r="B363" s="48"/>
      <c r="C363" s="48"/>
      <c r="D363" s="48"/>
      <c r="E363" s="48"/>
      <c r="F363" s="48"/>
      <c r="G363" s="48"/>
      <c r="H363" s="48"/>
      <c r="I363" s="48"/>
      <c r="J363" s="48"/>
      <c r="K363" s="48"/>
      <c r="L363" s="48"/>
      <c r="M363" s="48"/>
      <c r="N363" s="48"/>
      <c r="T363" s="62">
        <v>464920</v>
      </c>
      <c r="U363" s="62" t="s">
        <v>289</v>
      </c>
    </row>
    <row r="364" spans="1:21" x14ac:dyDescent="0.25">
      <c r="A364" s="48"/>
      <c r="B364" s="48"/>
      <c r="C364" s="48"/>
      <c r="D364" s="48"/>
      <c r="E364" s="48"/>
      <c r="F364" s="48"/>
      <c r="G364" s="48"/>
      <c r="H364" s="48"/>
      <c r="I364" s="48"/>
      <c r="J364" s="48"/>
      <c r="K364" s="48"/>
      <c r="L364" s="48"/>
      <c r="M364" s="48"/>
      <c r="N364" s="48"/>
      <c r="T364" s="62">
        <v>464930</v>
      </c>
      <c r="U364" s="62" t="s">
        <v>290</v>
      </c>
    </row>
    <row r="365" spans="1:21" x14ac:dyDescent="0.25">
      <c r="A365" s="48"/>
      <c r="B365" s="48"/>
      <c r="C365" s="48"/>
      <c r="D365" s="48"/>
      <c r="E365" s="48"/>
      <c r="F365" s="48"/>
      <c r="G365" s="48"/>
      <c r="H365" s="48"/>
      <c r="I365" s="48"/>
      <c r="J365" s="48"/>
      <c r="K365" s="48"/>
      <c r="L365" s="48"/>
      <c r="M365" s="48"/>
      <c r="N365" s="48"/>
      <c r="T365" s="62">
        <v>464990</v>
      </c>
      <c r="U365" s="62" t="s">
        <v>656</v>
      </c>
    </row>
    <row r="366" spans="1:21" x14ac:dyDescent="0.25">
      <c r="A366" s="48"/>
      <c r="B366" s="48"/>
      <c r="C366" s="48"/>
      <c r="D366" s="48"/>
      <c r="E366" s="48"/>
      <c r="F366" s="48"/>
      <c r="G366" s="48"/>
      <c r="H366" s="48"/>
      <c r="I366" s="48"/>
      <c r="J366" s="48"/>
      <c r="K366" s="48"/>
      <c r="L366" s="48"/>
      <c r="M366" s="48"/>
      <c r="N366" s="48"/>
      <c r="T366" s="62">
        <v>465000</v>
      </c>
      <c r="U366" s="62" t="s">
        <v>657</v>
      </c>
    </row>
    <row r="367" spans="1:21" x14ac:dyDescent="0.25">
      <c r="A367" s="48"/>
      <c r="B367" s="48"/>
      <c r="C367" s="48"/>
      <c r="D367" s="48"/>
      <c r="E367" s="48"/>
      <c r="F367" s="48"/>
      <c r="G367" s="48"/>
      <c r="H367" s="48"/>
      <c r="I367" s="48"/>
      <c r="J367" s="48"/>
      <c r="K367" s="48"/>
      <c r="L367" s="48"/>
      <c r="M367" s="48"/>
      <c r="N367" s="48"/>
      <c r="T367" s="62">
        <v>466100</v>
      </c>
      <c r="U367" s="62" t="s">
        <v>291</v>
      </c>
    </row>
    <row r="368" spans="1:21" x14ac:dyDescent="0.25">
      <c r="A368" s="48"/>
      <c r="B368" s="48"/>
      <c r="C368" s="48"/>
      <c r="D368" s="48"/>
      <c r="E368" s="48"/>
      <c r="F368" s="48"/>
      <c r="G368" s="48"/>
      <c r="H368" s="48"/>
      <c r="I368" s="48"/>
      <c r="J368" s="48"/>
      <c r="K368" s="48"/>
      <c r="L368" s="48"/>
      <c r="M368" s="48"/>
      <c r="N368" s="48"/>
      <c r="T368" s="62">
        <v>466200</v>
      </c>
      <c r="U368" s="62" t="s">
        <v>292</v>
      </c>
    </row>
    <row r="369" spans="1:21" x14ac:dyDescent="0.25">
      <c r="A369" s="48"/>
      <c r="B369" s="48"/>
      <c r="C369" s="48"/>
      <c r="D369" s="48"/>
      <c r="E369" s="48"/>
      <c r="F369" s="48"/>
      <c r="G369" s="48"/>
      <c r="H369" s="48"/>
      <c r="I369" s="48"/>
      <c r="J369" s="48"/>
      <c r="K369" s="48"/>
      <c r="L369" s="48"/>
      <c r="M369" s="48"/>
      <c r="N369" s="48"/>
      <c r="T369" s="62">
        <v>466300</v>
      </c>
      <c r="U369" s="62" t="s">
        <v>658</v>
      </c>
    </row>
    <row r="370" spans="1:21" x14ac:dyDescent="0.25">
      <c r="A370" s="48"/>
      <c r="B370" s="48"/>
      <c r="C370" s="48"/>
      <c r="D370" s="48"/>
      <c r="E370" s="48"/>
      <c r="F370" s="48"/>
      <c r="G370" s="48"/>
      <c r="H370" s="48"/>
      <c r="I370" s="48"/>
      <c r="J370" s="48"/>
      <c r="K370" s="48"/>
      <c r="L370" s="48"/>
      <c r="M370" s="48"/>
      <c r="N370" s="48"/>
      <c r="T370" s="62">
        <v>466400</v>
      </c>
      <c r="U370" s="62" t="s">
        <v>293</v>
      </c>
    </row>
    <row r="371" spans="1:21" x14ac:dyDescent="0.25">
      <c r="A371" s="48"/>
      <c r="B371" s="48"/>
      <c r="C371" s="48"/>
      <c r="D371" s="48"/>
      <c r="E371" s="48"/>
      <c r="F371" s="48"/>
      <c r="G371" s="48"/>
      <c r="H371" s="48"/>
      <c r="I371" s="48"/>
      <c r="J371" s="48"/>
      <c r="K371" s="48"/>
      <c r="L371" s="48"/>
      <c r="M371" s="48"/>
      <c r="N371" s="48"/>
      <c r="T371" s="62">
        <v>467100</v>
      </c>
      <c r="U371" s="62" t="s">
        <v>659</v>
      </c>
    </row>
    <row r="372" spans="1:21" x14ac:dyDescent="0.25">
      <c r="A372" s="48"/>
      <c r="B372" s="48"/>
      <c r="C372" s="48"/>
      <c r="D372" s="48"/>
      <c r="E372" s="48"/>
      <c r="F372" s="48"/>
      <c r="G372" s="48"/>
      <c r="H372" s="48"/>
      <c r="I372" s="48"/>
      <c r="J372" s="48"/>
      <c r="K372" s="48"/>
      <c r="L372" s="48"/>
      <c r="M372" s="48"/>
      <c r="N372" s="48"/>
      <c r="T372" s="62">
        <v>467200</v>
      </c>
      <c r="U372" s="62" t="s">
        <v>257</v>
      </c>
    </row>
    <row r="373" spans="1:21" x14ac:dyDescent="0.25">
      <c r="A373" s="48"/>
      <c r="B373" s="48"/>
      <c r="C373" s="48"/>
      <c r="D373" s="48"/>
      <c r="E373" s="48"/>
      <c r="F373" s="48"/>
      <c r="G373" s="48"/>
      <c r="H373" s="48"/>
      <c r="I373" s="48"/>
      <c r="J373" s="48"/>
      <c r="K373" s="48"/>
      <c r="L373" s="48"/>
      <c r="M373" s="48"/>
      <c r="N373" s="48"/>
      <c r="T373" s="62">
        <v>467300</v>
      </c>
      <c r="U373" s="62" t="s">
        <v>660</v>
      </c>
    </row>
    <row r="374" spans="1:21" x14ac:dyDescent="0.25">
      <c r="A374" s="48"/>
      <c r="B374" s="48"/>
      <c r="C374" s="48"/>
      <c r="D374" s="48"/>
      <c r="E374" s="48"/>
      <c r="F374" s="48"/>
      <c r="G374" s="48"/>
      <c r="H374" s="48"/>
      <c r="I374" s="48"/>
      <c r="J374" s="48"/>
      <c r="K374" s="48"/>
      <c r="L374" s="48"/>
      <c r="M374" s="48"/>
      <c r="N374" s="48"/>
      <c r="T374" s="62">
        <v>468100</v>
      </c>
      <c r="U374" s="62" t="s">
        <v>294</v>
      </c>
    </row>
    <row r="375" spans="1:21" x14ac:dyDescent="0.25">
      <c r="A375" s="48"/>
      <c r="B375" s="48"/>
      <c r="C375" s="48"/>
      <c r="D375" s="48"/>
      <c r="E375" s="48"/>
      <c r="F375" s="48"/>
      <c r="G375" s="48"/>
      <c r="H375" s="48"/>
      <c r="I375" s="48"/>
      <c r="J375" s="48"/>
      <c r="K375" s="48"/>
      <c r="L375" s="48"/>
      <c r="M375" s="48"/>
      <c r="N375" s="48"/>
      <c r="T375" s="62">
        <v>468200</v>
      </c>
      <c r="U375" s="62" t="s">
        <v>295</v>
      </c>
    </row>
    <row r="376" spans="1:21" x14ac:dyDescent="0.25">
      <c r="A376" s="48"/>
      <c r="B376" s="48"/>
      <c r="C376" s="48"/>
      <c r="D376" s="48"/>
      <c r="E376" s="48"/>
      <c r="F376" s="48"/>
      <c r="G376" s="48"/>
      <c r="H376" s="48"/>
      <c r="I376" s="48"/>
      <c r="J376" s="48"/>
      <c r="K376" s="48"/>
      <c r="L376" s="48"/>
      <c r="M376" s="48"/>
      <c r="N376" s="48"/>
      <c r="T376" s="62">
        <v>468300</v>
      </c>
      <c r="U376" s="62" t="s">
        <v>661</v>
      </c>
    </row>
    <row r="377" spans="1:21" x14ac:dyDescent="0.25">
      <c r="A377" s="48"/>
      <c r="B377" s="48"/>
      <c r="C377" s="48"/>
      <c r="D377" s="48"/>
      <c r="E377" s="48"/>
      <c r="F377" s="48"/>
      <c r="G377" s="48"/>
      <c r="H377" s="48"/>
      <c r="I377" s="48"/>
      <c r="J377" s="48"/>
      <c r="K377" s="48"/>
      <c r="L377" s="48"/>
      <c r="M377" s="48"/>
      <c r="N377" s="48"/>
      <c r="T377" s="62">
        <v>468400</v>
      </c>
      <c r="U377" s="62" t="s">
        <v>296</v>
      </c>
    </row>
    <row r="378" spans="1:21" x14ac:dyDescent="0.25">
      <c r="A378" s="48"/>
      <c r="B378" s="48"/>
      <c r="C378" s="48"/>
      <c r="D378" s="48"/>
      <c r="E378" s="48"/>
      <c r="F378" s="48"/>
      <c r="G378" s="48"/>
      <c r="H378" s="48"/>
      <c r="I378" s="48"/>
      <c r="J378" s="48"/>
      <c r="K378" s="48"/>
      <c r="L378" s="48"/>
      <c r="M378" s="48"/>
      <c r="N378" s="48"/>
      <c r="T378" s="62">
        <v>468500</v>
      </c>
      <c r="U378" s="62" t="s">
        <v>297</v>
      </c>
    </row>
    <row r="379" spans="1:21" x14ac:dyDescent="0.25">
      <c r="A379" s="48"/>
      <c r="B379" s="48"/>
      <c r="C379" s="48"/>
      <c r="D379" s="48"/>
      <c r="E379" s="48"/>
      <c r="F379" s="48"/>
      <c r="G379" s="48"/>
      <c r="H379" s="48"/>
      <c r="I379" s="48"/>
      <c r="J379" s="48"/>
      <c r="K379" s="48"/>
      <c r="L379" s="48"/>
      <c r="M379" s="48"/>
      <c r="N379" s="48"/>
      <c r="T379" s="62">
        <v>468600</v>
      </c>
      <c r="U379" s="62" t="s">
        <v>298</v>
      </c>
    </row>
    <row r="380" spans="1:21" x14ac:dyDescent="0.25">
      <c r="A380" s="48"/>
      <c r="B380" s="48"/>
      <c r="C380" s="48"/>
      <c r="D380" s="48"/>
      <c r="E380" s="48"/>
      <c r="F380" s="48"/>
      <c r="G380" s="48"/>
      <c r="H380" s="48"/>
      <c r="I380" s="48"/>
      <c r="J380" s="48"/>
      <c r="K380" s="48"/>
      <c r="L380" s="48"/>
      <c r="M380" s="48"/>
      <c r="N380" s="48"/>
      <c r="T380" s="62">
        <v>468700</v>
      </c>
      <c r="U380" s="62" t="s">
        <v>299</v>
      </c>
    </row>
    <row r="381" spans="1:21" x14ac:dyDescent="0.25">
      <c r="A381" s="48"/>
      <c r="B381" s="48"/>
      <c r="C381" s="48"/>
      <c r="D381" s="48"/>
      <c r="E381" s="48"/>
      <c r="F381" s="48"/>
      <c r="G381" s="48"/>
      <c r="H381" s="48"/>
      <c r="I381" s="48"/>
      <c r="J381" s="48"/>
      <c r="K381" s="48"/>
      <c r="L381" s="48"/>
      <c r="M381" s="48"/>
      <c r="N381" s="48"/>
      <c r="T381" s="62">
        <v>468900</v>
      </c>
      <c r="U381" s="62" t="s">
        <v>662</v>
      </c>
    </row>
    <row r="382" spans="1:21" x14ac:dyDescent="0.25">
      <c r="A382" s="48"/>
      <c r="B382" s="48"/>
      <c r="C382" s="48"/>
      <c r="D382" s="48"/>
      <c r="E382" s="48"/>
      <c r="F382" s="48"/>
      <c r="G382" s="48"/>
      <c r="H382" s="48"/>
      <c r="I382" s="48"/>
      <c r="J382" s="48"/>
      <c r="K382" s="48"/>
      <c r="L382" s="48"/>
      <c r="M382" s="48"/>
      <c r="N382" s="48"/>
      <c r="T382" s="62">
        <v>469000</v>
      </c>
      <c r="U382" s="62" t="s">
        <v>300</v>
      </c>
    </row>
    <row r="383" spans="1:21" x14ac:dyDescent="0.25">
      <c r="A383" s="48"/>
      <c r="B383" s="48"/>
      <c r="C383" s="48"/>
      <c r="D383" s="48"/>
      <c r="E383" s="48"/>
      <c r="F383" s="48"/>
      <c r="G383" s="48"/>
      <c r="H383" s="48"/>
      <c r="I383" s="48"/>
      <c r="J383" s="48"/>
      <c r="K383" s="48"/>
      <c r="L383" s="48"/>
      <c r="M383" s="48"/>
      <c r="N383" s="48"/>
      <c r="T383" s="62">
        <v>471110</v>
      </c>
      <c r="U383" s="62" t="s">
        <v>663</v>
      </c>
    </row>
    <row r="384" spans="1:21" x14ac:dyDescent="0.25">
      <c r="A384" s="48"/>
      <c r="B384" s="48"/>
      <c r="C384" s="48"/>
      <c r="D384" s="48"/>
      <c r="E384" s="48"/>
      <c r="F384" s="48"/>
      <c r="G384" s="48"/>
      <c r="H384" s="48"/>
      <c r="I384" s="48"/>
      <c r="J384" s="48"/>
      <c r="K384" s="48"/>
      <c r="L384" s="48"/>
      <c r="M384" s="48"/>
      <c r="N384" s="48"/>
      <c r="T384" s="62">
        <v>471120</v>
      </c>
      <c r="U384" s="62" t="s">
        <v>664</v>
      </c>
    </row>
    <row r="385" spans="1:21" x14ac:dyDescent="0.25">
      <c r="A385" s="48"/>
      <c r="B385" s="48"/>
      <c r="C385" s="48"/>
      <c r="D385" s="48"/>
      <c r="E385" s="48"/>
      <c r="F385" s="48"/>
      <c r="G385" s="48"/>
      <c r="H385" s="48"/>
      <c r="I385" s="48"/>
      <c r="J385" s="48"/>
      <c r="K385" s="48"/>
      <c r="L385" s="48"/>
      <c r="M385" s="48"/>
      <c r="N385" s="48"/>
      <c r="T385" s="62">
        <v>471130</v>
      </c>
      <c r="U385" s="62" t="s">
        <v>665</v>
      </c>
    </row>
    <row r="386" spans="1:21" x14ac:dyDescent="0.25">
      <c r="A386" s="48"/>
      <c r="B386" s="48"/>
      <c r="C386" s="48"/>
      <c r="D386" s="48"/>
      <c r="E386" s="48"/>
      <c r="F386" s="48"/>
      <c r="G386" s="48"/>
      <c r="H386" s="48"/>
      <c r="I386" s="48"/>
      <c r="J386" s="48"/>
      <c r="K386" s="48"/>
      <c r="L386" s="48"/>
      <c r="M386" s="48"/>
      <c r="N386" s="48"/>
      <c r="T386" s="62">
        <v>471200</v>
      </c>
      <c r="U386" s="62" t="s">
        <v>666</v>
      </c>
    </row>
    <row r="387" spans="1:21" x14ac:dyDescent="0.25">
      <c r="A387" s="48"/>
      <c r="B387" s="48"/>
      <c r="C387" s="48"/>
      <c r="D387" s="48"/>
      <c r="E387" s="48"/>
      <c r="F387" s="48"/>
      <c r="G387" s="48"/>
      <c r="H387" s="48"/>
      <c r="I387" s="48"/>
      <c r="J387" s="48"/>
      <c r="K387" s="48"/>
      <c r="L387" s="48"/>
      <c r="M387" s="48"/>
      <c r="N387" s="48"/>
      <c r="T387" s="62">
        <v>472100</v>
      </c>
      <c r="U387" s="62" t="s">
        <v>667</v>
      </c>
    </row>
    <row r="388" spans="1:21" x14ac:dyDescent="0.25">
      <c r="A388" s="48"/>
      <c r="B388" s="48"/>
      <c r="C388" s="48"/>
      <c r="D388" s="48"/>
      <c r="E388" s="48"/>
      <c r="F388" s="48"/>
      <c r="G388" s="48"/>
      <c r="H388" s="48"/>
      <c r="I388" s="48"/>
      <c r="J388" s="48"/>
      <c r="K388" s="48"/>
      <c r="L388" s="48"/>
      <c r="M388" s="48"/>
      <c r="N388" s="48"/>
      <c r="T388" s="62">
        <v>472200</v>
      </c>
      <c r="U388" s="62" t="s">
        <v>668</v>
      </c>
    </row>
    <row r="389" spans="1:21" x14ac:dyDescent="0.25">
      <c r="A389" s="48"/>
      <c r="B389" s="48"/>
      <c r="C389" s="48"/>
      <c r="D389" s="48"/>
      <c r="E389" s="48"/>
      <c r="F389" s="48"/>
      <c r="G389" s="48"/>
      <c r="H389" s="48"/>
      <c r="I389" s="48"/>
      <c r="J389" s="48"/>
      <c r="K389" s="48"/>
      <c r="L389" s="48"/>
      <c r="M389" s="48"/>
      <c r="N389" s="48"/>
      <c r="T389" s="62">
        <v>472300</v>
      </c>
      <c r="U389" s="62" t="s">
        <v>669</v>
      </c>
    </row>
    <row r="390" spans="1:21" x14ac:dyDescent="0.25">
      <c r="A390" s="48"/>
      <c r="B390" s="48"/>
      <c r="C390" s="48"/>
      <c r="D390" s="48"/>
      <c r="E390" s="48"/>
      <c r="F390" s="48"/>
      <c r="G390" s="48"/>
      <c r="H390" s="48"/>
      <c r="I390" s="48"/>
      <c r="J390" s="48"/>
      <c r="K390" s="48"/>
      <c r="L390" s="48"/>
      <c r="M390" s="48"/>
      <c r="N390" s="48"/>
      <c r="T390" s="62">
        <v>472400</v>
      </c>
      <c r="U390" s="62" t="s">
        <v>670</v>
      </c>
    </row>
    <row r="391" spans="1:21" x14ac:dyDescent="0.25">
      <c r="A391" s="48"/>
      <c r="B391" s="48"/>
      <c r="C391" s="48"/>
      <c r="D391" s="48"/>
      <c r="E391" s="48"/>
      <c r="F391" s="48"/>
      <c r="G391" s="48"/>
      <c r="H391" s="48"/>
      <c r="I391" s="48"/>
      <c r="J391" s="48"/>
      <c r="K391" s="48"/>
      <c r="L391" s="48"/>
      <c r="M391" s="48"/>
      <c r="N391" s="48"/>
      <c r="T391" s="62">
        <v>472500</v>
      </c>
      <c r="U391" s="62" t="s">
        <v>301</v>
      </c>
    </row>
    <row r="392" spans="1:21" x14ac:dyDescent="0.25">
      <c r="A392" s="48"/>
      <c r="B392" s="48"/>
      <c r="C392" s="48"/>
      <c r="D392" s="48"/>
      <c r="E392" s="48"/>
      <c r="F392" s="48"/>
      <c r="G392" s="48"/>
      <c r="H392" s="48"/>
      <c r="I392" s="48"/>
      <c r="J392" s="48"/>
      <c r="K392" s="48"/>
      <c r="L392" s="48"/>
      <c r="M392" s="48"/>
      <c r="N392" s="48"/>
      <c r="T392" s="62">
        <v>472600</v>
      </c>
      <c r="U392" s="62" t="s">
        <v>671</v>
      </c>
    </row>
    <row r="393" spans="1:21" x14ac:dyDescent="0.25">
      <c r="A393" s="48"/>
      <c r="B393" s="48"/>
      <c r="C393" s="48"/>
      <c r="D393" s="48"/>
      <c r="E393" s="48"/>
      <c r="F393" s="48"/>
      <c r="G393" s="48"/>
      <c r="H393" s="48"/>
      <c r="I393" s="48"/>
      <c r="J393" s="48"/>
      <c r="K393" s="48"/>
      <c r="L393" s="48"/>
      <c r="M393" s="48"/>
      <c r="N393" s="48"/>
      <c r="T393" s="62">
        <v>472700</v>
      </c>
      <c r="U393" s="62" t="s">
        <v>672</v>
      </c>
    </row>
    <row r="394" spans="1:21" x14ac:dyDescent="0.25">
      <c r="A394" s="48"/>
      <c r="B394" s="48"/>
      <c r="C394" s="48"/>
      <c r="D394" s="48"/>
      <c r="E394" s="48"/>
      <c r="F394" s="48"/>
      <c r="G394" s="48"/>
      <c r="H394" s="48"/>
      <c r="I394" s="48"/>
      <c r="J394" s="48"/>
      <c r="K394" s="48"/>
      <c r="L394" s="48"/>
      <c r="M394" s="48"/>
      <c r="N394" s="48"/>
      <c r="T394" s="62">
        <v>473000</v>
      </c>
      <c r="U394" s="62" t="s">
        <v>673</v>
      </c>
    </row>
    <row r="395" spans="1:21" x14ac:dyDescent="0.25">
      <c r="A395" s="48"/>
      <c r="B395" s="48"/>
      <c r="C395" s="48"/>
      <c r="D395" s="48"/>
      <c r="E395" s="48"/>
      <c r="F395" s="48"/>
      <c r="G395" s="48"/>
      <c r="H395" s="48"/>
      <c r="I395" s="48"/>
      <c r="J395" s="48"/>
      <c r="K395" s="48"/>
      <c r="L395" s="48"/>
      <c r="M395" s="48"/>
      <c r="N395" s="48"/>
      <c r="T395" s="62">
        <v>474000</v>
      </c>
      <c r="U395" s="62" t="s">
        <v>674</v>
      </c>
    </row>
    <row r="396" spans="1:21" x14ac:dyDescent="0.25">
      <c r="A396" s="48"/>
      <c r="B396" s="48"/>
      <c r="C396" s="48"/>
      <c r="D396" s="48"/>
      <c r="E396" s="48"/>
      <c r="F396" s="48"/>
      <c r="G396" s="48"/>
      <c r="H396" s="48"/>
      <c r="I396" s="48"/>
      <c r="J396" s="48"/>
      <c r="K396" s="48"/>
      <c r="L396" s="48"/>
      <c r="M396" s="48"/>
      <c r="N396" s="48"/>
      <c r="T396" s="62">
        <v>475100</v>
      </c>
      <c r="U396" s="62" t="s">
        <v>675</v>
      </c>
    </row>
    <row r="397" spans="1:21" x14ac:dyDescent="0.25">
      <c r="A397" s="48"/>
      <c r="B397" s="48"/>
      <c r="C397" s="48"/>
      <c r="D397" s="48"/>
      <c r="E397" s="48"/>
      <c r="F397" s="48"/>
      <c r="G397" s="48"/>
      <c r="H397" s="48"/>
      <c r="I397" s="48"/>
      <c r="J397" s="48"/>
      <c r="K397" s="48"/>
      <c r="L397" s="48"/>
      <c r="M397" s="48"/>
      <c r="N397" s="48"/>
      <c r="T397" s="62">
        <v>475210</v>
      </c>
      <c r="U397" s="62" t="s">
        <v>676</v>
      </c>
    </row>
    <row r="398" spans="1:21" x14ac:dyDescent="0.25">
      <c r="A398" s="48"/>
      <c r="B398" s="48"/>
      <c r="C398" s="48"/>
      <c r="D398" s="48"/>
      <c r="E398" s="48"/>
      <c r="F398" s="48"/>
      <c r="G398" s="48"/>
      <c r="H398" s="48"/>
      <c r="I398" s="48"/>
      <c r="J398" s="48"/>
      <c r="K398" s="48"/>
      <c r="L398" s="48"/>
      <c r="M398" s="48"/>
      <c r="N398" s="48"/>
      <c r="T398" s="62">
        <v>475220</v>
      </c>
      <c r="U398" s="62" t="s">
        <v>677</v>
      </c>
    </row>
    <row r="399" spans="1:21" x14ac:dyDescent="0.25">
      <c r="A399" s="48"/>
      <c r="B399" s="48"/>
      <c r="C399" s="48"/>
      <c r="D399" s="48"/>
      <c r="E399" s="48"/>
      <c r="F399" s="48"/>
      <c r="G399" s="48"/>
      <c r="H399" s="48"/>
      <c r="I399" s="48"/>
      <c r="J399" s="48"/>
      <c r="K399" s="48"/>
      <c r="L399" s="48"/>
      <c r="M399" s="48"/>
      <c r="N399" s="48"/>
      <c r="T399" s="62">
        <v>475300</v>
      </c>
      <c r="U399" s="62" t="s">
        <v>302</v>
      </c>
    </row>
    <row r="400" spans="1:21" x14ac:dyDescent="0.25">
      <c r="A400" s="48"/>
      <c r="B400" s="48"/>
      <c r="C400" s="48"/>
      <c r="D400" s="48"/>
      <c r="E400" s="48"/>
      <c r="F400" s="48"/>
      <c r="G400" s="48"/>
      <c r="H400" s="48"/>
      <c r="I400" s="48"/>
      <c r="J400" s="48"/>
      <c r="K400" s="48"/>
      <c r="L400" s="48"/>
      <c r="M400" s="48"/>
      <c r="N400" s="48"/>
      <c r="T400" s="62">
        <v>475400</v>
      </c>
      <c r="U400" s="62" t="s">
        <v>303</v>
      </c>
    </row>
    <row r="401" spans="1:21" x14ac:dyDescent="0.25">
      <c r="A401" s="48"/>
      <c r="B401" s="48"/>
      <c r="C401" s="48"/>
      <c r="D401" s="48"/>
      <c r="E401" s="48"/>
      <c r="F401" s="48"/>
      <c r="G401" s="48"/>
      <c r="H401" s="48"/>
      <c r="I401" s="48"/>
      <c r="J401" s="48"/>
      <c r="K401" s="48"/>
      <c r="L401" s="48"/>
      <c r="M401" s="48"/>
      <c r="N401" s="48"/>
      <c r="T401" s="62">
        <v>475510</v>
      </c>
      <c r="U401" s="62" t="s">
        <v>678</v>
      </c>
    </row>
    <row r="402" spans="1:21" x14ac:dyDescent="0.25">
      <c r="A402" s="48"/>
      <c r="B402" s="48"/>
      <c r="C402" s="48"/>
      <c r="D402" s="48"/>
      <c r="E402" s="48"/>
      <c r="F402" s="48"/>
      <c r="G402" s="48"/>
      <c r="H402" s="48"/>
      <c r="I402" s="48"/>
      <c r="J402" s="48"/>
      <c r="K402" s="48"/>
      <c r="L402" s="48"/>
      <c r="M402" s="48"/>
      <c r="N402" s="48"/>
      <c r="T402" s="62">
        <v>475520</v>
      </c>
      <c r="U402" s="62" t="s">
        <v>679</v>
      </c>
    </row>
    <row r="403" spans="1:21" x14ac:dyDescent="0.25">
      <c r="A403" s="48"/>
      <c r="B403" s="48"/>
      <c r="C403" s="48"/>
      <c r="D403" s="48"/>
      <c r="E403" s="48"/>
      <c r="F403" s="48"/>
      <c r="G403" s="48"/>
      <c r="H403" s="48"/>
      <c r="I403" s="48"/>
      <c r="J403" s="48"/>
      <c r="K403" s="48"/>
      <c r="L403" s="48"/>
      <c r="M403" s="48"/>
      <c r="N403" s="48"/>
      <c r="T403" s="62">
        <v>475530</v>
      </c>
      <c r="U403" s="62" t="s">
        <v>680</v>
      </c>
    </row>
    <row r="404" spans="1:21" x14ac:dyDescent="0.25">
      <c r="A404" s="48"/>
      <c r="B404" s="48"/>
      <c r="C404" s="48"/>
      <c r="D404" s="48"/>
      <c r="E404" s="48"/>
      <c r="F404" s="48"/>
      <c r="G404" s="48"/>
      <c r="H404" s="48"/>
      <c r="I404" s="48"/>
      <c r="J404" s="48"/>
      <c r="K404" s="48"/>
      <c r="L404" s="48"/>
      <c r="M404" s="48"/>
      <c r="N404" s="48"/>
      <c r="T404" s="62">
        <v>475590</v>
      </c>
      <c r="U404" s="62" t="s">
        <v>681</v>
      </c>
    </row>
    <row r="405" spans="1:21" x14ac:dyDescent="0.25">
      <c r="A405" s="48"/>
      <c r="B405" s="48"/>
      <c r="C405" s="48"/>
      <c r="D405" s="48"/>
      <c r="E405" s="48"/>
      <c r="F405" s="48"/>
      <c r="G405" s="48"/>
      <c r="H405" s="48"/>
      <c r="I405" s="48"/>
      <c r="J405" s="48"/>
      <c r="K405" s="48"/>
      <c r="L405" s="48"/>
      <c r="M405" s="48"/>
      <c r="N405" s="48"/>
      <c r="T405" s="62">
        <v>476100</v>
      </c>
      <c r="U405" s="62" t="s">
        <v>304</v>
      </c>
    </row>
    <row r="406" spans="1:21" x14ac:dyDescent="0.25">
      <c r="A406" s="48"/>
      <c r="B406" s="48"/>
      <c r="C406" s="48"/>
      <c r="D406" s="48"/>
      <c r="E406" s="48"/>
      <c r="F406" s="48"/>
      <c r="G406" s="48"/>
      <c r="H406" s="48"/>
      <c r="I406" s="48"/>
      <c r="J406" s="48"/>
      <c r="K406" s="48"/>
      <c r="L406" s="48"/>
      <c r="M406" s="48"/>
      <c r="N406" s="48"/>
      <c r="T406" s="62">
        <v>476200</v>
      </c>
      <c r="U406" s="62" t="s">
        <v>682</v>
      </c>
    </row>
    <row r="407" spans="1:21" x14ac:dyDescent="0.25">
      <c r="A407" s="48"/>
      <c r="B407" s="48"/>
      <c r="C407" s="48"/>
      <c r="D407" s="48"/>
      <c r="E407" s="48"/>
      <c r="F407" s="48"/>
      <c r="G407" s="48"/>
      <c r="H407" s="48"/>
      <c r="I407" s="48"/>
      <c r="J407" s="48"/>
      <c r="K407" s="48"/>
      <c r="L407" s="48"/>
      <c r="M407" s="48"/>
      <c r="N407" s="48"/>
      <c r="T407" s="62">
        <v>476310</v>
      </c>
      <c r="U407" s="62" t="s">
        <v>683</v>
      </c>
    </row>
    <row r="408" spans="1:21" x14ac:dyDescent="0.25">
      <c r="A408" s="48"/>
      <c r="B408" s="48"/>
      <c r="C408" s="48"/>
      <c r="D408" s="48"/>
      <c r="E408" s="48"/>
      <c r="F408" s="48"/>
      <c r="G408" s="48"/>
      <c r="H408" s="48"/>
      <c r="I408" s="48"/>
      <c r="J408" s="48"/>
      <c r="K408" s="48"/>
      <c r="L408" s="48"/>
      <c r="M408" s="48"/>
      <c r="N408" s="48"/>
      <c r="T408" s="62">
        <v>476320</v>
      </c>
      <c r="U408" s="62" t="s">
        <v>684</v>
      </c>
    </row>
    <row r="409" spans="1:21" x14ac:dyDescent="0.25">
      <c r="A409" s="48"/>
      <c r="B409" s="48"/>
      <c r="C409" s="48"/>
      <c r="D409" s="48"/>
      <c r="E409" s="48"/>
      <c r="F409" s="48"/>
      <c r="G409" s="48"/>
      <c r="H409" s="48"/>
      <c r="I409" s="48"/>
      <c r="J409" s="48"/>
      <c r="K409" s="48"/>
      <c r="L409" s="48"/>
      <c r="M409" s="48"/>
      <c r="N409" s="48"/>
      <c r="T409" s="62">
        <v>476330</v>
      </c>
      <c r="U409" s="62" t="s">
        <v>685</v>
      </c>
    </row>
    <row r="410" spans="1:21" x14ac:dyDescent="0.25">
      <c r="A410" s="48"/>
      <c r="B410" s="48"/>
      <c r="C410" s="48"/>
      <c r="D410" s="48"/>
      <c r="E410" s="48"/>
      <c r="F410" s="48"/>
      <c r="G410" s="48"/>
      <c r="H410" s="48"/>
      <c r="I410" s="48"/>
      <c r="J410" s="48"/>
      <c r="K410" s="48"/>
      <c r="L410" s="48"/>
      <c r="M410" s="48"/>
      <c r="N410" s="48"/>
      <c r="T410" s="62">
        <v>476400</v>
      </c>
      <c r="U410" s="62" t="s">
        <v>305</v>
      </c>
    </row>
    <row r="411" spans="1:21" x14ac:dyDescent="0.25">
      <c r="A411" s="48"/>
      <c r="B411" s="48"/>
      <c r="C411" s="48"/>
      <c r="D411" s="48"/>
      <c r="E411" s="48"/>
      <c r="F411" s="48"/>
      <c r="G411" s="48"/>
      <c r="H411" s="48"/>
      <c r="I411" s="48"/>
      <c r="J411" s="48"/>
      <c r="K411" s="48"/>
      <c r="L411" s="48"/>
      <c r="M411" s="48"/>
      <c r="N411" s="48"/>
      <c r="T411" s="62">
        <v>476910</v>
      </c>
      <c r="U411" s="62" t="s">
        <v>686</v>
      </c>
    </row>
    <row r="412" spans="1:21" x14ac:dyDescent="0.25">
      <c r="A412" s="48"/>
      <c r="B412" s="48"/>
      <c r="C412" s="48"/>
      <c r="D412" s="48"/>
      <c r="E412" s="48"/>
      <c r="F412" s="48"/>
      <c r="G412" s="48"/>
      <c r="H412" s="48"/>
      <c r="I412" s="48"/>
      <c r="J412" s="48"/>
      <c r="K412" s="48"/>
      <c r="L412" s="48"/>
      <c r="M412" s="48"/>
      <c r="N412" s="48"/>
      <c r="T412" s="62">
        <v>476920</v>
      </c>
      <c r="U412" s="62" t="s">
        <v>687</v>
      </c>
    </row>
    <row r="413" spans="1:21" x14ac:dyDescent="0.25">
      <c r="A413" s="48"/>
      <c r="B413" s="48"/>
      <c r="C413" s="48"/>
      <c r="D413" s="48"/>
      <c r="E413" s="48"/>
      <c r="F413" s="48"/>
      <c r="G413" s="48"/>
      <c r="H413" s="48"/>
      <c r="I413" s="48"/>
      <c r="J413" s="48"/>
      <c r="K413" s="48"/>
      <c r="L413" s="48"/>
      <c r="M413" s="48"/>
      <c r="N413" s="48"/>
      <c r="T413" s="62">
        <v>476990</v>
      </c>
      <c r="U413" s="62" t="s">
        <v>688</v>
      </c>
    </row>
    <row r="414" spans="1:21" x14ac:dyDescent="0.25">
      <c r="A414" s="48"/>
      <c r="B414" s="48"/>
      <c r="C414" s="48"/>
      <c r="D414" s="48"/>
      <c r="E414" s="48"/>
      <c r="F414" s="48"/>
      <c r="G414" s="48"/>
      <c r="H414" s="48"/>
      <c r="I414" s="48"/>
      <c r="J414" s="48"/>
      <c r="K414" s="48"/>
      <c r="L414" s="48"/>
      <c r="M414" s="48"/>
      <c r="N414" s="48"/>
      <c r="T414" s="62">
        <v>477110</v>
      </c>
      <c r="U414" s="62" t="s">
        <v>689</v>
      </c>
    </row>
    <row r="415" spans="1:21" x14ac:dyDescent="0.25">
      <c r="A415" s="48"/>
      <c r="B415" s="48"/>
      <c r="C415" s="48"/>
      <c r="D415" s="48"/>
      <c r="E415" s="48"/>
      <c r="F415" s="48"/>
      <c r="G415" s="48"/>
      <c r="H415" s="48"/>
      <c r="I415" s="48"/>
      <c r="J415" s="48"/>
      <c r="K415" s="48"/>
      <c r="L415" s="48"/>
      <c r="M415" s="48"/>
      <c r="N415" s="48"/>
      <c r="T415" s="62">
        <v>477120</v>
      </c>
      <c r="U415" s="62" t="s">
        <v>690</v>
      </c>
    </row>
    <row r="416" spans="1:21" x14ac:dyDescent="0.25">
      <c r="A416" s="48"/>
      <c r="B416" s="48"/>
      <c r="C416" s="48"/>
      <c r="D416" s="48"/>
      <c r="E416" s="48"/>
      <c r="F416" s="48"/>
      <c r="G416" s="48"/>
      <c r="H416" s="48"/>
      <c r="I416" s="48"/>
      <c r="J416" s="48"/>
      <c r="K416" s="48"/>
      <c r="L416" s="48"/>
      <c r="M416" s="48"/>
      <c r="N416" s="48"/>
      <c r="T416" s="62">
        <v>477210</v>
      </c>
      <c r="U416" s="62" t="s">
        <v>691</v>
      </c>
    </row>
    <row r="417" spans="1:21" x14ac:dyDescent="0.25">
      <c r="A417" s="48"/>
      <c r="B417" s="48"/>
      <c r="C417" s="48"/>
      <c r="D417" s="48"/>
      <c r="E417" s="48"/>
      <c r="F417" s="48"/>
      <c r="G417" s="48"/>
      <c r="H417" s="48"/>
      <c r="I417" s="48"/>
      <c r="J417" s="48"/>
      <c r="K417" s="48"/>
      <c r="L417" s="48"/>
      <c r="M417" s="48"/>
      <c r="N417" s="48"/>
      <c r="T417" s="62">
        <v>477220</v>
      </c>
      <c r="U417" s="62" t="s">
        <v>692</v>
      </c>
    </row>
    <row r="418" spans="1:21" x14ac:dyDescent="0.25">
      <c r="A418" s="48"/>
      <c r="B418" s="48"/>
      <c r="C418" s="48"/>
      <c r="D418" s="48"/>
      <c r="E418" s="48"/>
      <c r="F418" s="48"/>
      <c r="G418" s="48"/>
      <c r="H418" s="48"/>
      <c r="I418" s="48"/>
      <c r="J418" s="48"/>
      <c r="K418" s="48"/>
      <c r="L418" s="48"/>
      <c r="M418" s="48"/>
      <c r="N418" s="48"/>
      <c r="T418" s="62">
        <v>477300</v>
      </c>
      <c r="U418" s="62" t="s">
        <v>693</v>
      </c>
    </row>
    <row r="419" spans="1:21" x14ac:dyDescent="0.25">
      <c r="A419" s="48"/>
      <c r="B419" s="48"/>
      <c r="C419" s="48"/>
      <c r="D419" s="48"/>
      <c r="E419" s="48"/>
      <c r="F419" s="48"/>
      <c r="G419" s="48"/>
      <c r="H419" s="48"/>
      <c r="I419" s="48"/>
      <c r="J419" s="48"/>
      <c r="K419" s="48"/>
      <c r="L419" s="48"/>
      <c r="M419" s="48"/>
      <c r="N419" s="48"/>
      <c r="T419" s="62">
        <v>477410</v>
      </c>
      <c r="U419" s="62" t="s">
        <v>694</v>
      </c>
    </row>
    <row r="420" spans="1:21" x14ac:dyDescent="0.25">
      <c r="A420" s="48"/>
      <c r="B420" s="48"/>
      <c r="C420" s="48"/>
      <c r="D420" s="48"/>
      <c r="E420" s="48"/>
      <c r="F420" s="48"/>
      <c r="G420" s="48"/>
      <c r="H420" s="48"/>
      <c r="I420" s="48"/>
      <c r="J420" s="48"/>
      <c r="K420" s="48"/>
      <c r="L420" s="48"/>
      <c r="M420" s="48"/>
      <c r="N420" s="48"/>
      <c r="T420" s="62">
        <v>477420</v>
      </c>
      <c r="U420" s="62" t="s">
        <v>695</v>
      </c>
    </row>
    <row r="421" spans="1:21" x14ac:dyDescent="0.25">
      <c r="A421" s="48"/>
      <c r="B421" s="48"/>
      <c r="C421" s="48"/>
      <c r="D421" s="48"/>
      <c r="E421" s="48"/>
      <c r="F421" s="48"/>
      <c r="G421" s="48"/>
      <c r="H421" s="48"/>
      <c r="I421" s="48"/>
      <c r="J421" s="48"/>
      <c r="K421" s="48"/>
      <c r="L421" s="48"/>
      <c r="M421" s="48"/>
      <c r="N421" s="48"/>
      <c r="T421" s="62">
        <v>477500</v>
      </c>
      <c r="U421" s="62" t="s">
        <v>696</v>
      </c>
    </row>
    <row r="422" spans="1:21" x14ac:dyDescent="0.25">
      <c r="A422" s="48"/>
      <c r="B422" s="48"/>
      <c r="C422" s="48"/>
      <c r="D422" s="48"/>
      <c r="E422" s="48"/>
      <c r="F422" s="48"/>
      <c r="G422" s="48"/>
      <c r="H422" s="48"/>
      <c r="I422" s="48"/>
      <c r="J422" s="48"/>
      <c r="K422" s="48"/>
      <c r="L422" s="48"/>
      <c r="M422" s="48"/>
      <c r="N422" s="48"/>
      <c r="T422" s="62">
        <v>477610</v>
      </c>
      <c r="U422" s="62" t="s">
        <v>697</v>
      </c>
    </row>
    <row r="423" spans="1:21" x14ac:dyDescent="0.25">
      <c r="A423" s="48"/>
      <c r="B423" s="48"/>
      <c r="C423" s="48"/>
      <c r="D423" s="48"/>
      <c r="E423" s="48"/>
      <c r="F423" s="48"/>
      <c r="G423" s="48"/>
      <c r="H423" s="48"/>
      <c r="I423" s="48"/>
      <c r="J423" s="48"/>
      <c r="K423" s="48"/>
      <c r="L423" s="48"/>
      <c r="M423" s="48"/>
      <c r="N423" s="48"/>
      <c r="T423" s="62">
        <v>477620</v>
      </c>
      <c r="U423" s="62" t="s">
        <v>698</v>
      </c>
    </row>
    <row r="424" spans="1:21" x14ac:dyDescent="0.25">
      <c r="A424" s="48"/>
      <c r="B424" s="48"/>
      <c r="C424" s="48"/>
      <c r="D424" s="48"/>
      <c r="E424" s="48"/>
      <c r="F424" s="48"/>
      <c r="G424" s="48"/>
      <c r="H424" s="48"/>
      <c r="I424" s="48"/>
      <c r="J424" s="48"/>
      <c r="K424" s="48"/>
      <c r="L424" s="48"/>
      <c r="M424" s="48"/>
      <c r="N424" s="48"/>
      <c r="T424" s="62">
        <v>477700</v>
      </c>
      <c r="U424" s="62" t="s">
        <v>699</v>
      </c>
    </row>
    <row r="425" spans="1:21" x14ac:dyDescent="0.25">
      <c r="A425" s="48"/>
      <c r="B425" s="48"/>
      <c r="C425" s="48"/>
      <c r="D425" s="48"/>
      <c r="E425" s="48"/>
      <c r="F425" s="48"/>
      <c r="G425" s="48"/>
      <c r="H425" s="48"/>
      <c r="I425" s="48"/>
      <c r="J425" s="48"/>
      <c r="K425" s="48"/>
      <c r="L425" s="48"/>
      <c r="M425" s="48"/>
      <c r="N425" s="48"/>
      <c r="T425" s="62">
        <v>477800</v>
      </c>
      <c r="U425" s="62" t="s">
        <v>700</v>
      </c>
    </row>
    <row r="426" spans="1:21" x14ac:dyDescent="0.25">
      <c r="A426" s="48"/>
      <c r="B426" s="48"/>
      <c r="C426" s="48"/>
      <c r="D426" s="48"/>
      <c r="E426" s="48"/>
      <c r="F426" s="48"/>
      <c r="G426" s="48"/>
      <c r="H426" s="48"/>
      <c r="I426" s="48"/>
      <c r="J426" s="48"/>
      <c r="K426" s="48"/>
      <c r="L426" s="48"/>
      <c r="M426" s="48"/>
      <c r="N426" s="48"/>
      <c r="T426" s="62">
        <v>477900</v>
      </c>
      <c r="U426" s="62" t="s">
        <v>701</v>
      </c>
    </row>
    <row r="427" spans="1:21" x14ac:dyDescent="0.25">
      <c r="A427" s="48"/>
      <c r="B427" s="48"/>
      <c r="C427" s="48"/>
      <c r="D427" s="48"/>
      <c r="E427" s="48"/>
      <c r="F427" s="48"/>
      <c r="G427" s="48"/>
      <c r="H427" s="48"/>
      <c r="I427" s="48"/>
      <c r="J427" s="48"/>
      <c r="K427" s="48"/>
      <c r="L427" s="48"/>
      <c r="M427" s="48"/>
      <c r="N427" s="48"/>
      <c r="T427" s="62">
        <v>478100</v>
      </c>
      <c r="U427" s="62" t="s">
        <v>702</v>
      </c>
    </row>
    <row r="428" spans="1:21" x14ac:dyDescent="0.25">
      <c r="A428" s="48"/>
      <c r="B428" s="48"/>
      <c r="C428" s="48"/>
      <c r="D428" s="48"/>
      <c r="E428" s="48"/>
      <c r="F428" s="48"/>
      <c r="G428" s="48"/>
      <c r="H428" s="48"/>
      <c r="I428" s="48"/>
      <c r="J428" s="48"/>
      <c r="K428" s="48"/>
      <c r="L428" s="48"/>
      <c r="M428" s="48"/>
      <c r="N428" s="48"/>
      <c r="T428" s="62">
        <v>478200</v>
      </c>
      <c r="U428" s="62" t="s">
        <v>258</v>
      </c>
    </row>
    <row r="429" spans="1:21" x14ac:dyDescent="0.25">
      <c r="A429" s="48"/>
      <c r="B429" s="48"/>
      <c r="C429" s="48"/>
      <c r="D429" s="48"/>
      <c r="E429" s="48"/>
      <c r="F429" s="48"/>
      <c r="G429" s="48"/>
      <c r="H429" s="48"/>
      <c r="I429" s="48"/>
      <c r="J429" s="48"/>
      <c r="K429" s="48"/>
      <c r="L429" s="48"/>
      <c r="M429" s="48"/>
      <c r="N429" s="48"/>
      <c r="T429" s="62">
        <v>478300</v>
      </c>
      <c r="U429" s="62" t="s">
        <v>703</v>
      </c>
    </row>
    <row r="430" spans="1:21" x14ac:dyDescent="0.25">
      <c r="A430" s="48"/>
      <c r="B430" s="48"/>
      <c r="C430" s="48"/>
      <c r="D430" s="48"/>
      <c r="E430" s="48"/>
      <c r="F430" s="48"/>
      <c r="G430" s="48"/>
      <c r="H430" s="48"/>
      <c r="I430" s="48"/>
      <c r="J430" s="48"/>
      <c r="K430" s="48"/>
      <c r="L430" s="48"/>
      <c r="M430" s="48"/>
      <c r="N430" s="48"/>
      <c r="T430" s="62">
        <v>479100</v>
      </c>
      <c r="U430" s="62" t="s">
        <v>704</v>
      </c>
    </row>
    <row r="431" spans="1:21" x14ac:dyDescent="0.25">
      <c r="A431" s="48"/>
      <c r="B431" s="48"/>
      <c r="C431" s="48"/>
      <c r="D431" s="48"/>
      <c r="E431" s="48"/>
      <c r="F431" s="48"/>
      <c r="G431" s="48"/>
      <c r="H431" s="48"/>
      <c r="I431" s="48"/>
      <c r="J431" s="48"/>
      <c r="K431" s="48"/>
      <c r="L431" s="48"/>
      <c r="M431" s="48"/>
      <c r="N431" s="48"/>
      <c r="T431" s="62">
        <v>479200</v>
      </c>
      <c r="U431" s="62" t="s">
        <v>705</v>
      </c>
    </row>
    <row r="432" spans="1:21" x14ac:dyDescent="0.25">
      <c r="A432" s="48"/>
      <c r="B432" s="48"/>
      <c r="C432" s="48"/>
      <c r="D432" s="48"/>
      <c r="E432" s="48"/>
      <c r="F432" s="48"/>
      <c r="G432" s="48"/>
      <c r="H432" s="48"/>
      <c r="I432" s="48"/>
      <c r="J432" s="48"/>
      <c r="K432" s="48"/>
      <c r="L432" s="48"/>
      <c r="M432" s="48"/>
      <c r="N432" s="48"/>
      <c r="T432" s="62">
        <v>491100</v>
      </c>
      <c r="U432" s="62" t="s">
        <v>706</v>
      </c>
    </row>
    <row r="433" spans="1:21" x14ac:dyDescent="0.25">
      <c r="A433" s="48"/>
      <c r="B433" s="48"/>
      <c r="C433" s="48"/>
      <c r="D433" s="48"/>
      <c r="E433" s="48"/>
      <c r="F433" s="48"/>
      <c r="G433" s="48"/>
      <c r="H433" s="48"/>
      <c r="I433" s="48"/>
      <c r="J433" s="48"/>
      <c r="K433" s="48"/>
      <c r="L433" s="48"/>
      <c r="M433" s="48"/>
      <c r="N433" s="48"/>
      <c r="T433" s="62">
        <v>491200</v>
      </c>
      <c r="U433" s="62" t="s">
        <v>707</v>
      </c>
    </row>
    <row r="434" spans="1:21" x14ac:dyDescent="0.25">
      <c r="A434" s="48"/>
      <c r="B434" s="48"/>
      <c r="C434" s="48"/>
      <c r="D434" s="48"/>
      <c r="E434" s="48"/>
      <c r="F434" s="48"/>
      <c r="G434" s="48"/>
      <c r="H434" s="48"/>
      <c r="I434" s="48"/>
      <c r="J434" s="48"/>
      <c r="K434" s="48"/>
      <c r="L434" s="48"/>
      <c r="M434" s="48"/>
      <c r="N434" s="48"/>
      <c r="T434" s="62">
        <v>492000</v>
      </c>
      <c r="U434" s="62" t="s">
        <v>306</v>
      </c>
    </row>
    <row r="435" spans="1:21" x14ac:dyDescent="0.25">
      <c r="A435" s="48"/>
      <c r="B435" s="48"/>
      <c r="C435" s="48"/>
      <c r="D435" s="48"/>
      <c r="E435" s="48"/>
      <c r="F435" s="48"/>
      <c r="G435" s="48"/>
      <c r="H435" s="48"/>
      <c r="I435" s="48"/>
      <c r="J435" s="48"/>
      <c r="K435" s="48"/>
      <c r="L435" s="48"/>
      <c r="M435" s="48"/>
      <c r="N435" s="48"/>
      <c r="T435" s="62">
        <v>493100</v>
      </c>
      <c r="U435" s="62" t="s">
        <v>708</v>
      </c>
    </row>
    <row r="436" spans="1:21" x14ac:dyDescent="0.25">
      <c r="A436" s="48"/>
      <c r="B436" s="48"/>
      <c r="C436" s="48"/>
      <c r="D436" s="48"/>
      <c r="E436" s="48"/>
      <c r="F436" s="48"/>
      <c r="G436" s="48"/>
      <c r="H436" s="48"/>
      <c r="I436" s="48"/>
      <c r="J436" s="48"/>
      <c r="K436" s="48"/>
      <c r="L436" s="48"/>
      <c r="M436" s="48"/>
      <c r="N436" s="48"/>
      <c r="T436" s="62">
        <v>493200</v>
      </c>
      <c r="U436" s="62" t="s">
        <v>709</v>
      </c>
    </row>
    <row r="437" spans="1:21" x14ac:dyDescent="0.25">
      <c r="A437" s="48"/>
      <c r="B437" s="48"/>
      <c r="C437" s="48"/>
      <c r="D437" s="48"/>
      <c r="E437" s="48"/>
      <c r="F437" s="48"/>
      <c r="G437" s="48"/>
      <c r="H437" s="48"/>
      <c r="I437" s="48"/>
      <c r="J437" s="48"/>
      <c r="K437" s="48"/>
      <c r="L437" s="48"/>
      <c r="M437" s="48"/>
      <c r="N437" s="48"/>
      <c r="T437" s="62">
        <v>493300</v>
      </c>
      <c r="U437" s="62" t="s">
        <v>710</v>
      </c>
    </row>
    <row r="438" spans="1:21" x14ac:dyDescent="0.25">
      <c r="A438" s="48"/>
      <c r="B438" s="48"/>
      <c r="C438" s="48"/>
      <c r="D438" s="48"/>
      <c r="E438" s="48"/>
      <c r="F438" s="48"/>
      <c r="G438" s="48"/>
      <c r="H438" s="48"/>
      <c r="I438" s="48"/>
      <c r="J438" s="48"/>
      <c r="K438" s="48"/>
      <c r="L438" s="48"/>
      <c r="M438" s="48"/>
      <c r="N438" s="48"/>
      <c r="T438" s="62">
        <v>493400</v>
      </c>
      <c r="U438" s="62" t="s">
        <v>711</v>
      </c>
    </row>
    <row r="439" spans="1:21" x14ac:dyDescent="0.25">
      <c r="A439" s="48"/>
      <c r="B439" s="48"/>
      <c r="C439" s="48"/>
      <c r="D439" s="48"/>
      <c r="E439" s="48"/>
      <c r="F439" s="48"/>
      <c r="G439" s="48"/>
      <c r="H439" s="48"/>
      <c r="I439" s="48"/>
      <c r="J439" s="48"/>
      <c r="K439" s="48"/>
      <c r="L439" s="48"/>
      <c r="M439" s="48"/>
      <c r="N439" s="48"/>
      <c r="T439" s="62">
        <v>493900</v>
      </c>
      <c r="U439" s="62" t="s">
        <v>712</v>
      </c>
    </row>
    <row r="440" spans="1:21" x14ac:dyDescent="0.25">
      <c r="A440" s="48"/>
      <c r="B440" s="48"/>
      <c r="C440" s="48"/>
      <c r="D440" s="48"/>
      <c r="E440" s="48"/>
      <c r="F440" s="48"/>
      <c r="G440" s="48"/>
      <c r="H440" s="48"/>
      <c r="I440" s="48"/>
      <c r="J440" s="48"/>
      <c r="K440" s="48"/>
      <c r="L440" s="48"/>
      <c r="M440" s="48"/>
      <c r="N440" s="48"/>
      <c r="T440" s="62">
        <v>494100</v>
      </c>
      <c r="U440" s="62" t="s">
        <v>307</v>
      </c>
    </row>
    <row r="441" spans="1:21" x14ac:dyDescent="0.25">
      <c r="A441" s="48"/>
      <c r="B441" s="48"/>
      <c r="C441" s="48"/>
      <c r="D441" s="48"/>
      <c r="E441" s="48"/>
      <c r="F441" s="48"/>
      <c r="G441" s="48"/>
      <c r="H441" s="48"/>
      <c r="I441" s="48"/>
      <c r="J441" s="48"/>
      <c r="K441" s="48"/>
      <c r="L441" s="48"/>
      <c r="M441" s="48"/>
      <c r="N441" s="48"/>
      <c r="T441" s="62">
        <v>494200</v>
      </c>
      <c r="U441" s="62" t="s">
        <v>713</v>
      </c>
    </row>
    <row r="442" spans="1:21" x14ac:dyDescent="0.25">
      <c r="A442" s="48"/>
      <c r="B442" s="48"/>
      <c r="C442" s="48"/>
      <c r="D442" s="48"/>
      <c r="E442" s="48"/>
      <c r="F442" s="48"/>
      <c r="G442" s="48"/>
      <c r="H442" s="48"/>
      <c r="I442" s="48"/>
      <c r="J442" s="48"/>
      <c r="K442" s="48"/>
      <c r="L442" s="48"/>
      <c r="M442" s="48"/>
      <c r="N442" s="48"/>
      <c r="T442" s="62">
        <v>495000</v>
      </c>
      <c r="U442" s="62" t="s">
        <v>308</v>
      </c>
    </row>
    <row r="443" spans="1:21" x14ac:dyDescent="0.25">
      <c r="A443" s="48"/>
      <c r="B443" s="48"/>
      <c r="C443" s="48"/>
      <c r="D443" s="48"/>
      <c r="E443" s="48"/>
      <c r="F443" s="48"/>
      <c r="G443" s="48"/>
      <c r="H443" s="48"/>
      <c r="I443" s="48"/>
      <c r="J443" s="48"/>
      <c r="K443" s="48"/>
      <c r="L443" s="48"/>
      <c r="M443" s="48"/>
      <c r="N443" s="48"/>
      <c r="T443" s="62">
        <v>501000</v>
      </c>
      <c r="U443" s="62" t="s">
        <v>309</v>
      </c>
    </row>
    <row r="444" spans="1:21" x14ac:dyDescent="0.25">
      <c r="A444" s="48"/>
      <c r="B444" s="48"/>
      <c r="C444" s="48"/>
      <c r="D444" s="48"/>
      <c r="E444" s="48"/>
      <c r="F444" s="48"/>
      <c r="G444" s="48"/>
      <c r="H444" s="48"/>
      <c r="I444" s="48"/>
      <c r="J444" s="48"/>
      <c r="K444" s="48"/>
      <c r="L444" s="48"/>
      <c r="M444" s="48"/>
      <c r="N444" s="48"/>
      <c r="T444" s="62">
        <v>502000</v>
      </c>
      <c r="U444" s="62" t="s">
        <v>310</v>
      </c>
    </row>
    <row r="445" spans="1:21" x14ac:dyDescent="0.25">
      <c r="A445" s="48"/>
      <c r="B445" s="48"/>
      <c r="C445" s="48"/>
      <c r="D445" s="48"/>
      <c r="E445" s="48"/>
      <c r="F445" s="48"/>
      <c r="G445" s="48"/>
      <c r="H445" s="48"/>
      <c r="I445" s="48"/>
      <c r="J445" s="48"/>
      <c r="K445" s="48"/>
      <c r="L445" s="48"/>
      <c r="M445" s="48"/>
      <c r="N445" s="48"/>
      <c r="T445" s="62">
        <v>503000</v>
      </c>
      <c r="U445" s="62" t="s">
        <v>311</v>
      </c>
    </row>
    <row r="446" spans="1:21" x14ac:dyDescent="0.25">
      <c r="A446" s="48"/>
      <c r="B446" s="48"/>
      <c r="C446" s="48"/>
      <c r="D446" s="48"/>
      <c r="E446" s="48"/>
      <c r="F446" s="48"/>
      <c r="G446" s="48"/>
      <c r="H446" s="48"/>
      <c r="I446" s="48"/>
      <c r="J446" s="48"/>
      <c r="K446" s="48"/>
      <c r="L446" s="48"/>
      <c r="M446" s="48"/>
      <c r="N446" s="48"/>
      <c r="T446" s="62">
        <v>504000</v>
      </c>
      <c r="U446" s="62" t="s">
        <v>312</v>
      </c>
    </row>
    <row r="447" spans="1:21" x14ac:dyDescent="0.25">
      <c r="A447" s="48"/>
      <c r="B447" s="48"/>
      <c r="C447" s="48"/>
      <c r="D447" s="48"/>
      <c r="E447" s="48"/>
      <c r="F447" s="48"/>
      <c r="G447" s="48"/>
      <c r="H447" s="48"/>
      <c r="I447" s="48"/>
      <c r="J447" s="48"/>
      <c r="K447" s="48"/>
      <c r="L447" s="48"/>
      <c r="M447" s="48"/>
      <c r="N447" s="48"/>
      <c r="T447" s="62">
        <v>511010</v>
      </c>
      <c r="U447" s="62" t="s">
        <v>714</v>
      </c>
    </row>
    <row r="448" spans="1:21" x14ac:dyDescent="0.25">
      <c r="A448" s="48"/>
      <c r="B448" s="48"/>
      <c r="C448" s="48"/>
      <c r="D448" s="48"/>
      <c r="E448" s="48"/>
      <c r="F448" s="48"/>
      <c r="G448" s="48"/>
      <c r="H448" s="48"/>
      <c r="I448" s="48"/>
      <c r="J448" s="48"/>
      <c r="K448" s="48"/>
      <c r="L448" s="48"/>
      <c r="M448" s="48"/>
      <c r="N448" s="48"/>
      <c r="T448" s="62">
        <v>511020</v>
      </c>
      <c r="U448" s="62" t="s">
        <v>715</v>
      </c>
    </row>
    <row r="449" spans="1:21" x14ac:dyDescent="0.25">
      <c r="A449" s="48"/>
      <c r="B449" s="48"/>
      <c r="C449" s="48"/>
      <c r="D449" s="48"/>
      <c r="E449" s="48"/>
      <c r="F449" s="48"/>
      <c r="G449" s="48"/>
      <c r="H449" s="48"/>
      <c r="I449" s="48"/>
      <c r="J449" s="48"/>
      <c r="K449" s="48"/>
      <c r="L449" s="48"/>
      <c r="M449" s="48"/>
      <c r="N449" s="48"/>
      <c r="T449" s="62">
        <v>512100</v>
      </c>
      <c r="U449" s="62" t="s">
        <v>313</v>
      </c>
    </row>
    <row r="450" spans="1:21" x14ac:dyDescent="0.25">
      <c r="A450" s="48"/>
      <c r="B450" s="48"/>
      <c r="C450" s="48"/>
      <c r="D450" s="48"/>
      <c r="E450" s="48"/>
      <c r="F450" s="48"/>
      <c r="G450" s="48"/>
      <c r="H450" s="48"/>
      <c r="I450" s="48"/>
      <c r="J450" s="48"/>
      <c r="K450" s="48"/>
      <c r="L450" s="48"/>
      <c r="M450" s="48"/>
      <c r="N450" s="48"/>
      <c r="T450" s="62">
        <v>512200</v>
      </c>
      <c r="U450" s="62" t="s">
        <v>314</v>
      </c>
    </row>
    <row r="451" spans="1:21" x14ac:dyDescent="0.25">
      <c r="A451" s="48"/>
      <c r="B451" s="48"/>
      <c r="C451" s="48"/>
      <c r="D451" s="48"/>
      <c r="E451" s="48"/>
      <c r="F451" s="48"/>
      <c r="G451" s="48"/>
      <c r="H451" s="48"/>
      <c r="I451" s="48"/>
      <c r="J451" s="48"/>
      <c r="K451" s="48"/>
      <c r="L451" s="48"/>
      <c r="M451" s="48"/>
      <c r="N451" s="48"/>
      <c r="T451" s="62">
        <v>521000</v>
      </c>
      <c r="U451" s="62" t="s">
        <v>716</v>
      </c>
    </row>
    <row r="452" spans="1:21" x14ac:dyDescent="0.25">
      <c r="A452" s="48"/>
      <c r="B452" s="48"/>
      <c r="C452" s="48"/>
      <c r="D452" s="48"/>
      <c r="E452" s="48"/>
      <c r="F452" s="48"/>
      <c r="G452" s="48"/>
      <c r="H452" s="48"/>
      <c r="I452" s="48"/>
      <c r="J452" s="48"/>
      <c r="K452" s="48"/>
      <c r="L452" s="48"/>
      <c r="M452" s="48"/>
      <c r="N452" s="48"/>
      <c r="T452" s="62">
        <v>522110</v>
      </c>
      <c r="U452" s="62" t="s">
        <v>717</v>
      </c>
    </row>
    <row r="453" spans="1:21" x14ac:dyDescent="0.25">
      <c r="A453" s="48"/>
      <c r="B453" s="48"/>
      <c r="C453" s="48"/>
      <c r="D453" s="48"/>
      <c r="E453" s="48"/>
      <c r="F453" s="48"/>
      <c r="G453" s="48"/>
      <c r="H453" s="48"/>
      <c r="I453" s="48"/>
      <c r="J453" s="48"/>
      <c r="K453" s="48"/>
      <c r="L453" s="48"/>
      <c r="M453" s="48"/>
      <c r="N453" s="48"/>
      <c r="T453" s="62">
        <v>522120</v>
      </c>
      <c r="U453" s="62" t="s">
        <v>718</v>
      </c>
    </row>
    <row r="454" spans="1:21" x14ac:dyDescent="0.25">
      <c r="A454" s="48"/>
      <c r="B454" s="48"/>
      <c r="C454" s="48"/>
      <c r="D454" s="48"/>
      <c r="E454" s="48"/>
      <c r="F454" s="48"/>
      <c r="G454" s="48"/>
      <c r="H454" s="48"/>
      <c r="I454" s="48"/>
      <c r="J454" s="48"/>
      <c r="K454" s="48"/>
      <c r="L454" s="48"/>
      <c r="M454" s="48"/>
      <c r="N454" s="48"/>
      <c r="T454" s="62">
        <v>522130</v>
      </c>
      <c r="U454" s="62" t="s">
        <v>315</v>
      </c>
    </row>
    <row r="455" spans="1:21" x14ac:dyDescent="0.25">
      <c r="A455" s="48"/>
      <c r="B455" s="48"/>
      <c r="C455" s="48"/>
      <c r="D455" s="48"/>
      <c r="E455" s="48"/>
      <c r="F455" s="48"/>
      <c r="G455" s="48"/>
      <c r="H455" s="48"/>
      <c r="I455" s="48"/>
      <c r="J455" s="48"/>
      <c r="K455" s="48"/>
      <c r="L455" s="48"/>
      <c r="M455" s="48"/>
      <c r="N455" s="48"/>
      <c r="T455" s="62">
        <v>522210</v>
      </c>
      <c r="U455" s="62" t="s">
        <v>719</v>
      </c>
    </row>
    <row r="456" spans="1:21" x14ac:dyDescent="0.25">
      <c r="A456" s="48"/>
      <c r="B456" s="48"/>
      <c r="C456" s="48"/>
      <c r="D456" s="48"/>
      <c r="E456" s="48"/>
      <c r="F456" s="48"/>
      <c r="G456" s="48"/>
      <c r="H456" s="48"/>
      <c r="I456" s="48"/>
      <c r="J456" s="48"/>
      <c r="K456" s="48"/>
      <c r="L456" s="48"/>
      <c r="M456" s="48"/>
      <c r="N456" s="48"/>
      <c r="T456" s="62">
        <v>522220</v>
      </c>
      <c r="U456" s="62" t="s">
        <v>720</v>
      </c>
    </row>
    <row r="457" spans="1:21" x14ac:dyDescent="0.25">
      <c r="A457" s="48"/>
      <c r="B457" s="48"/>
      <c r="C457" s="48"/>
      <c r="D457" s="48"/>
      <c r="E457" s="48"/>
      <c r="F457" s="48"/>
      <c r="G457" s="48"/>
      <c r="H457" s="48"/>
      <c r="I457" s="48"/>
      <c r="J457" s="48"/>
      <c r="K457" s="48"/>
      <c r="L457" s="48"/>
      <c r="M457" s="48"/>
      <c r="N457" s="48"/>
      <c r="T457" s="62">
        <v>522300</v>
      </c>
      <c r="U457" s="62" t="s">
        <v>316</v>
      </c>
    </row>
    <row r="458" spans="1:21" x14ac:dyDescent="0.25">
      <c r="A458" s="48"/>
      <c r="B458" s="48"/>
      <c r="C458" s="48"/>
      <c r="D458" s="48"/>
      <c r="E458" s="48"/>
      <c r="F458" s="48"/>
      <c r="G458" s="48"/>
      <c r="H458" s="48"/>
      <c r="I458" s="48"/>
      <c r="J458" s="48"/>
      <c r="K458" s="48"/>
      <c r="L458" s="48"/>
      <c r="M458" s="48"/>
      <c r="N458" s="48"/>
      <c r="T458" s="62">
        <v>522400</v>
      </c>
      <c r="U458" s="62" t="s">
        <v>317</v>
      </c>
    </row>
    <row r="459" spans="1:21" x14ac:dyDescent="0.25">
      <c r="A459" s="48"/>
      <c r="B459" s="48"/>
      <c r="C459" s="48"/>
      <c r="D459" s="48"/>
      <c r="E459" s="48"/>
      <c r="F459" s="48"/>
      <c r="G459" s="48"/>
      <c r="H459" s="48"/>
      <c r="I459" s="48"/>
      <c r="J459" s="48"/>
      <c r="K459" s="48"/>
      <c r="L459" s="48"/>
      <c r="M459" s="48"/>
      <c r="N459" s="48"/>
      <c r="T459" s="62">
        <v>522500</v>
      </c>
      <c r="U459" s="62" t="s">
        <v>721</v>
      </c>
    </row>
    <row r="460" spans="1:21" x14ac:dyDescent="0.25">
      <c r="A460" s="48"/>
      <c r="B460" s="48"/>
      <c r="C460" s="48"/>
      <c r="D460" s="48"/>
      <c r="E460" s="48"/>
      <c r="F460" s="48"/>
      <c r="G460" s="48"/>
      <c r="H460" s="48"/>
      <c r="I460" s="48"/>
      <c r="J460" s="48"/>
      <c r="K460" s="48"/>
      <c r="L460" s="48"/>
      <c r="M460" s="48"/>
      <c r="N460" s="48"/>
      <c r="T460" s="62">
        <v>522600</v>
      </c>
      <c r="U460" s="62" t="s">
        <v>722</v>
      </c>
    </row>
    <row r="461" spans="1:21" x14ac:dyDescent="0.25">
      <c r="A461" s="48"/>
      <c r="B461" s="48"/>
      <c r="C461" s="48"/>
      <c r="D461" s="48"/>
      <c r="E461" s="48"/>
      <c r="F461" s="48"/>
      <c r="G461" s="48"/>
      <c r="H461" s="48"/>
      <c r="I461" s="48"/>
      <c r="J461" s="48"/>
      <c r="K461" s="48"/>
      <c r="L461" s="48"/>
      <c r="M461" s="48"/>
      <c r="N461" s="48"/>
      <c r="T461" s="62">
        <v>523100</v>
      </c>
      <c r="U461" s="62" t="s">
        <v>723</v>
      </c>
    </row>
    <row r="462" spans="1:21" x14ac:dyDescent="0.25">
      <c r="A462" s="48"/>
      <c r="B462" s="48"/>
      <c r="C462" s="48"/>
      <c r="D462" s="48"/>
      <c r="E462" s="48"/>
      <c r="F462" s="48"/>
      <c r="G462" s="48"/>
      <c r="H462" s="48"/>
      <c r="I462" s="48"/>
      <c r="J462" s="48"/>
      <c r="K462" s="48"/>
      <c r="L462" s="48"/>
      <c r="M462" s="48"/>
      <c r="N462" s="48"/>
      <c r="T462" s="62">
        <v>523200</v>
      </c>
      <c r="U462" s="62" t="s">
        <v>724</v>
      </c>
    </row>
    <row r="463" spans="1:21" x14ac:dyDescent="0.25">
      <c r="A463" s="48"/>
      <c r="B463" s="48"/>
      <c r="C463" s="48"/>
      <c r="D463" s="48"/>
      <c r="E463" s="48"/>
      <c r="F463" s="48"/>
      <c r="G463" s="48"/>
      <c r="H463" s="48"/>
      <c r="I463" s="48"/>
      <c r="J463" s="48"/>
      <c r="K463" s="48"/>
      <c r="L463" s="48"/>
      <c r="M463" s="48"/>
      <c r="N463" s="48"/>
      <c r="T463" s="62">
        <v>531000</v>
      </c>
      <c r="U463" s="62" t="s">
        <v>725</v>
      </c>
    </row>
    <row r="464" spans="1:21" x14ac:dyDescent="0.25">
      <c r="A464" s="48"/>
      <c r="B464" s="48"/>
      <c r="C464" s="48"/>
      <c r="D464" s="48"/>
      <c r="E464" s="48"/>
      <c r="F464" s="48"/>
      <c r="G464" s="48"/>
      <c r="H464" s="48"/>
      <c r="I464" s="48"/>
      <c r="J464" s="48"/>
      <c r="K464" s="48"/>
      <c r="L464" s="48"/>
      <c r="M464" s="48"/>
      <c r="N464" s="48"/>
      <c r="T464" s="62">
        <v>532000</v>
      </c>
      <c r="U464" s="62" t="s">
        <v>726</v>
      </c>
    </row>
    <row r="465" spans="1:21" x14ac:dyDescent="0.25">
      <c r="A465" s="48"/>
      <c r="B465" s="48"/>
      <c r="C465" s="48"/>
      <c r="D465" s="48"/>
      <c r="E465" s="48"/>
      <c r="F465" s="48"/>
      <c r="G465" s="48"/>
      <c r="H465" s="48"/>
      <c r="I465" s="48"/>
      <c r="J465" s="48"/>
      <c r="K465" s="48"/>
      <c r="L465" s="48"/>
      <c r="M465" s="48"/>
      <c r="N465" s="48"/>
      <c r="T465" s="62">
        <v>533000</v>
      </c>
      <c r="U465" s="62" t="s">
        <v>727</v>
      </c>
    </row>
    <row r="466" spans="1:21" x14ac:dyDescent="0.25">
      <c r="A466" s="48"/>
      <c r="B466" s="48"/>
      <c r="C466" s="48"/>
      <c r="D466" s="48"/>
      <c r="E466" s="48"/>
      <c r="F466" s="48"/>
      <c r="G466" s="48"/>
      <c r="H466" s="48"/>
      <c r="I466" s="48"/>
      <c r="J466" s="48"/>
      <c r="K466" s="48"/>
      <c r="L466" s="48"/>
      <c r="M466" s="48"/>
      <c r="N466" s="48"/>
      <c r="T466" s="62">
        <v>551000</v>
      </c>
      <c r="U466" s="62" t="s">
        <v>728</v>
      </c>
    </row>
    <row r="467" spans="1:21" x14ac:dyDescent="0.25">
      <c r="A467" s="48"/>
      <c r="B467" s="48"/>
      <c r="C467" s="48"/>
      <c r="D467" s="48"/>
      <c r="E467" s="48"/>
      <c r="F467" s="48"/>
      <c r="G467" s="48"/>
      <c r="H467" s="48"/>
      <c r="I467" s="48"/>
      <c r="J467" s="48"/>
      <c r="K467" s="48"/>
      <c r="L467" s="48"/>
      <c r="M467" s="48"/>
      <c r="N467" s="48"/>
      <c r="T467" s="62">
        <v>552000</v>
      </c>
      <c r="U467" s="62" t="s">
        <v>729</v>
      </c>
    </row>
    <row r="468" spans="1:21" x14ac:dyDescent="0.25">
      <c r="A468" s="48"/>
      <c r="B468" s="48"/>
      <c r="C468" s="48"/>
      <c r="D468" s="48"/>
      <c r="E468" s="48"/>
      <c r="F468" s="48"/>
      <c r="G468" s="48"/>
      <c r="H468" s="48"/>
      <c r="I468" s="48"/>
      <c r="J468" s="48"/>
      <c r="K468" s="48"/>
      <c r="L468" s="48"/>
      <c r="M468" s="48"/>
      <c r="N468" s="48"/>
      <c r="T468" s="62">
        <v>553000</v>
      </c>
      <c r="U468" s="62" t="s">
        <v>730</v>
      </c>
    </row>
    <row r="469" spans="1:21" x14ac:dyDescent="0.25">
      <c r="A469" s="48"/>
      <c r="B469" s="48"/>
      <c r="C469" s="48"/>
      <c r="D469" s="48"/>
      <c r="E469" s="48"/>
      <c r="F469" s="48"/>
      <c r="G469" s="48"/>
      <c r="H469" s="48"/>
      <c r="I469" s="48"/>
      <c r="J469" s="48"/>
      <c r="K469" s="48"/>
      <c r="L469" s="48"/>
      <c r="M469" s="48"/>
      <c r="N469" s="48"/>
      <c r="T469" s="62">
        <v>554000</v>
      </c>
      <c r="U469" s="62" t="s">
        <v>731</v>
      </c>
    </row>
    <row r="470" spans="1:21" x14ac:dyDescent="0.25">
      <c r="A470" s="48"/>
      <c r="B470" s="48"/>
      <c r="C470" s="48"/>
      <c r="D470" s="48"/>
      <c r="E470" s="48"/>
      <c r="F470" s="48"/>
      <c r="G470" s="48"/>
      <c r="H470" s="48"/>
      <c r="I470" s="48"/>
      <c r="J470" s="48"/>
      <c r="K470" s="48"/>
      <c r="L470" s="48"/>
      <c r="M470" s="48"/>
      <c r="N470" s="48"/>
      <c r="T470" s="62">
        <v>559000</v>
      </c>
      <c r="U470" s="62" t="s">
        <v>318</v>
      </c>
    </row>
    <row r="471" spans="1:21" x14ac:dyDescent="0.25">
      <c r="A471" s="48"/>
      <c r="B471" s="48"/>
      <c r="C471" s="48"/>
      <c r="D471" s="48"/>
      <c r="E471" s="48"/>
      <c r="F471" s="48"/>
      <c r="G471" s="48"/>
      <c r="H471" s="48"/>
      <c r="I471" s="48"/>
      <c r="J471" s="48"/>
      <c r="K471" s="48"/>
      <c r="L471" s="48"/>
      <c r="M471" s="48"/>
      <c r="N471" s="48"/>
      <c r="T471" s="62">
        <v>561110</v>
      </c>
      <c r="U471" s="62" t="s">
        <v>732</v>
      </c>
    </row>
    <row r="472" spans="1:21" x14ac:dyDescent="0.25">
      <c r="A472" s="48"/>
      <c r="B472" s="48"/>
      <c r="C472" s="48"/>
      <c r="D472" s="48"/>
      <c r="E472" s="48"/>
      <c r="F472" s="48"/>
      <c r="G472" s="48"/>
      <c r="H472" s="48"/>
      <c r="I472" s="48"/>
      <c r="J472" s="48"/>
      <c r="K472" s="48"/>
      <c r="L472" s="48"/>
      <c r="M472" s="48"/>
      <c r="N472" s="48"/>
      <c r="T472" s="62">
        <v>561190</v>
      </c>
      <c r="U472" s="62" t="s">
        <v>733</v>
      </c>
    </row>
    <row r="473" spans="1:21" x14ac:dyDescent="0.25">
      <c r="A473" s="48"/>
      <c r="B473" s="48"/>
      <c r="C473" s="48"/>
      <c r="D473" s="48"/>
      <c r="E473" s="48"/>
      <c r="F473" s="48"/>
      <c r="G473" s="48"/>
      <c r="H473" s="48"/>
      <c r="I473" s="48"/>
      <c r="J473" s="48"/>
      <c r="K473" s="48"/>
      <c r="L473" s="48"/>
      <c r="M473" s="48"/>
      <c r="N473" s="48"/>
      <c r="T473" s="62">
        <v>561200</v>
      </c>
      <c r="U473" s="62" t="s">
        <v>734</v>
      </c>
    </row>
    <row r="474" spans="1:21" x14ac:dyDescent="0.25">
      <c r="A474" s="48"/>
      <c r="B474" s="48"/>
      <c r="C474" s="48"/>
      <c r="D474" s="48"/>
      <c r="E474" s="48"/>
      <c r="F474" s="48"/>
      <c r="G474" s="48"/>
      <c r="H474" s="48"/>
      <c r="I474" s="48"/>
      <c r="J474" s="48"/>
      <c r="K474" s="48"/>
      <c r="L474" s="48"/>
      <c r="M474" s="48"/>
      <c r="N474" s="48"/>
      <c r="T474" s="62">
        <v>562100</v>
      </c>
      <c r="U474" s="62" t="s">
        <v>319</v>
      </c>
    </row>
    <row r="475" spans="1:21" x14ac:dyDescent="0.25">
      <c r="A475" s="48"/>
      <c r="B475" s="48"/>
      <c r="C475" s="48"/>
      <c r="D475" s="48"/>
      <c r="E475" s="48"/>
      <c r="F475" s="48"/>
      <c r="G475" s="48"/>
      <c r="H475" s="48"/>
      <c r="I475" s="48"/>
      <c r="J475" s="48"/>
      <c r="K475" s="48"/>
      <c r="L475" s="48"/>
      <c r="M475" s="48"/>
      <c r="N475" s="48"/>
      <c r="T475" s="62">
        <v>562200</v>
      </c>
      <c r="U475" s="62" t="s">
        <v>735</v>
      </c>
    </row>
    <row r="476" spans="1:21" x14ac:dyDescent="0.25">
      <c r="A476" s="48"/>
      <c r="B476" s="48"/>
      <c r="C476" s="48"/>
      <c r="D476" s="48"/>
      <c r="E476" s="48"/>
      <c r="F476" s="48"/>
      <c r="G476" s="48"/>
      <c r="H476" s="48"/>
      <c r="I476" s="48"/>
      <c r="J476" s="48"/>
      <c r="K476" s="48"/>
      <c r="L476" s="48"/>
      <c r="M476" s="48"/>
      <c r="N476" s="48"/>
      <c r="T476" s="62">
        <v>563010</v>
      </c>
      <c r="U476" s="62" t="s">
        <v>736</v>
      </c>
    </row>
    <row r="477" spans="1:21" x14ac:dyDescent="0.25">
      <c r="A477" s="48"/>
      <c r="B477" s="48"/>
      <c r="C477" s="48"/>
      <c r="D477" s="48"/>
      <c r="E477" s="48"/>
      <c r="F477" s="48"/>
      <c r="G477" s="48"/>
      <c r="H477" s="48"/>
      <c r="I477" s="48"/>
      <c r="J477" s="48"/>
      <c r="K477" s="48"/>
      <c r="L477" s="48"/>
      <c r="M477" s="48"/>
      <c r="N477" s="48"/>
      <c r="T477" s="62">
        <v>563020</v>
      </c>
      <c r="U477" s="62" t="s">
        <v>737</v>
      </c>
    </row>
    <row r="478" spans="1:21" x14ac:dyDescent="0.25">
      <c r="A478" s="48"/>
      <c r="B478" s="48"/>
      <c r="C478" s="48"/>
      <c r="D478" s="48"/>
      <c r="E478" s="48"/>
      <c r="F478" s="48"/>
      <c r="G478" s="48"/>
      <c r="H478" s="48"/>
      <c r="I478" s="48"/>
      <c r="J478" s="48"/>
      <c r="K478" s="48"/>
      <c r="L478" s="48"/>
      <c r="M478" s="48"/>
      <c r="N478" s="48"/>
      <c r="T478" s="62">
        <v>564000</v>
      </c>
      <c r="U478" s="62" t="s">
        <v>738</v>
      </c>
    </row>
    <row r="479" spans="1:21" x14ac:dyDescent="0.25">
      <c r="A479" s="48"/>
      <c r="B479" s="48"/>
      <c r="C479" s="48"/>
      <c r="D479" s="48"/>
      <c r="E479" s="48"/>
      <c r="F479" s="48"/>
      <c r="G479" s="48"/>
      <c r="H479" s="48"/>
      <c r="I479" s="48"/>
      <c r="J479" s="48"/>
      <c r="K479" s="48"/>
      <c r="L479" s="48"/>
      <c r="M479" s="48"/>
      <c r="N479" s="48"/>
      <c r="T479" s="62">
        <v>581100</v>
      </c>
      <c r="U479" s="62" t="s">
        <v>320</v>
      </c>
    </row>
    <row r="480" spans="1:21" x14ac:dyDescent="0.25">
      <c r="A480" s="48"/>
      <c r="B480" s="48"/>
      <c r="C480" s="48"/>
      <c r="D480" s="48"/>
      <c r="E480" s="48"/>
      <c r="F480" s="48"/>
      <c r="G480" s="48"/>
      <c r="H480" s="48"/>
      <c r="I480" s="48"/>
      <c r="J480" s="48"/>
      <c r="K480" s="48"/>
      <c r="L480" s="48"/>
      <c r="M480" s="48"/>
      <c r="N480" s="48"/>
      <c r="T480" s="62">
        <v>581200</v>
      </c>
      <c r="U480" s="62" t="s">
        <v>321</v>
      </c>
    </row>
    <row r="481" spans="1:21" x14ac:dyDescent="0.25">
      <c r="A481" s="48"/>
      <c r="B481" s="48"/>
      <c r="C481" s="48"/>
      <c r="D481" s="48"/>
      <c r="E481" s="48"/>
      <c r="F481" s="48"/>
      <c r="G481" s="48"/>
      <c r="H481" s="48"/>
      <c r="I481" s="48"/>
      <c r="J481" s="48"/>
      <c r="K481" s="48"/>
      <c r="L481" s="48"/>
      <c r="M481" s="48"/>
      <c r="N481" s="48"/>
      <c r="T481" s="62">
        <v>581300</v>
      </c>
      <c r="U481" s="62" t="s">
        <v>322</v>
      </c>
    </row>
    <row r="482" spans="1:21" x14ac:dyDescent="0.25">
      <c r="A482" s="48"/>
      <c r="B482" s="48"/>
      <c r="C482" s="48"/>
      <c r="D482" s="48"/>
      <c r="E482" s="48"/>
      <c r="F482" s="48"/>
      <c r="G482" s="48"/>
      <c r="H482" s="48"/>
      <c r="I482" s="48"/>
      <c r="J482" s="48"/>
      <c r="K482" s="48"/>
      <c r="L482" s="48"/>
      <c r="M482" s="48"/>
      <c r="N482" s="48"/>
      <c r="T482" s="62">
        <v>581900</v>
      </c>
      <c r="U482" s="62" t="s">
        <v>739</v>
      </c>
    </row>
    <row r="483" spans="1:21" x14ac:dyDescent="0.25">
      <c r="A483" s="48"/>
      <c r="B483" s="48"/>
      <c r="C483" s="48"/>
      <c r="D483" s="48"/>
      <c r="E483" s="48"/>
      <c r="F483" s="48"/>
      <c r="G483" s="48"/>
      <c r="H483" s="48"/>
      <c r="I483" s="48"/>
      <c r="J483" s="48"/>
      <c r="K483" s="48"/>
      <c r="L483" s="48"/>
      <c r="M483" s="48"/>
      <c r="N483" s="48"/>
      <c r="T483" s="62">
        <v>582100</v>
      </c>
      <c r="U483" s="62" t="s">
        <v>740</v>
      </c>
    </row>
    <row r="484" spans="1:21" x14ac:dyDescent="0.25">
      <c r="A484" s="48"/>
      <c r="B484" s="48"/>
      <c r="C484" s="48"/>
      <c r="D484" s="48"/>
      <c r="E484" s="48"/>
      <c r="F484" s="48"/>
      <c r="G484" s="48"/>
      <c r="H484" s="48"/>
      <c r="I484" s="48"/>
      <c r="J484" s="48"/>
      <c r="K484" s="48"/>
      <c r="L484" s="48"/>
      <c r="M484" s="48"/>
      <c r="N484" s="48"/>
      <c r="T484" s="62">
        <v>582900</v>
      </c>
      <c r="U484" s="62" t="s">
        <v>323</v>
      </c>
    </row>
    <row r="485" spans="1:21" x14ac:dyDescent="0.25">
      <c r="A485" s="48"/>
      <c r="B485" s="48"/>
      <c r="C485" s="48"/>
      <c r="D485" s="48"/>
      <c r="E485" s="48"/>
      <c r="F485" s="48"/>
      <c r="G485" s="48"/>
      <c r="H485" s="48"/>
      <c r="I485" s="48"/>
      <c r="J485" s="48"/>
      <c r="K485" s="48"/>
      <c r="L485" s="48"/>
      <c r="M485" s="48"/>
      <c r="N485" s="48"/>
      <c r="T485" s="62">
        <v>591100</v>
      </c>
      <c r="U485" s="62" t="s">
        <v>741</v>
      </c>
    </row>
    <row r="486" spans="1:21" x14ac:dyDescent="0.25">
      <c r="A486" s="48"/>
      <c r="B486" s="48"/>
      <c r="C486" s="48"/>
      <c r="D486" s="48"/>
      <c r="E486" s="48"/>
      <c r="F486" s="48"/>
      <c r="G486" s="48"/>
      <c r="H486" s="48"/>
      <c r="I486" s="48"/>
      <c r="J486" s="48"/>
      <c r="K486" s="48"/>
      <c r="L486" s="48"/>
      <c r="M486" s="48"/>
      <c r="N486" s="48"/>
      <c r="T486" s="62">
        <v>591200</v>
      </c>
      <c r="U486" s="62" t="s">
        <v>742</v>
      </c>
    </row>
    <row r="487" spans="1:21" x14ac:dyDescent="0.25">
      <c r="A487" s="48"/>
      <c r="B487" s="48"/>
      <c r="C487" s="48"/>
      <c r="D487" s="48"/>
      <c r="E487" s="48"/>
      <c r="F487" s="48"/>
      <c r="G487" s="48"/>
      <c r="H487" s="48"/>
      <c r="I487" s="48"/>
      <c r="J487" s="48"/>
      <c r="K487" s="48"/>
      <c r="L487" s="48"/>
      <c r="M487" s="48"/>
      <c r="N487" s="48"/>
      <c r="T487" s="62">
        <v>591300</v>
      </c>
      <c r="U487" s="62" t="s">
        <v>743</v>
      </c>
    </row>
    <row r="488" spans="1:21" x14ac:dyDescent="0.25">
      <c r="A488" s="48"/>
      <c r="B488" s="48"/>
      <c r="C488" s="48"/>
      <c r="D488" s="48"/>
      <c r="E488" s="48"/>
      <c r="F488" s="48"/>
      <c r="G488" s="48"/>
      <c r="H488" s="48"/>
      <c r="I488" s="48"/>
      <c r="J488" s="48"/>
      <c r="K488" s="48"/>
      <c r="L488" s="48"/>
      <c r="M488" s="48"/>
      <c r="N488" s="48"/>
      <c r="T488" s="62">
        <v>591400</v>
      </c>
      <c r="U488" s="62" t="s">
        <v>744</v>
      </c>
    </row>
    <row r="489" spans="1:21" x14ac:dyDescent="0.25">
      <c r="A489" s="48"/>
      <c r="B489" s="48"/>
      <c r="C489" s="48"/>
      <c r="D489" s="48"/>
      <c r="E489" s="48"/>
      <c r="F489" s="48"/>
      <c r="G489" s="48"/>
      <c r="H489" s="48"/>
      <c r="I489" s="48"/>
      <c r="J489" s="48"/>
      <c r="K489" s="48"/>
      <c r="L489" s="48"/>
      <c r="M489" s="48"/>
      <c r="N489" s="48"/>
      <c r="T489" s="62">
        <v>592000</v>
      </c>
      <c r="U489" s="62" t="s">
        <v>324</v>
      </c>
    </row>
    <row r="490" spans="1:21" x14ac:dyDescent="0.25">
      <c r="A490" s="48"/>
      <c r="B490" s="48"/>
      <c r="C490" s="48"/>
      <c r="D490" s="48"/>
      <c r="E490" s="48"/>
      <c r="F490" s="48"/>
      <c r="G490" s="48"/>
      <c r="H490" s="48"/>
      <c r="I490" s="48"/>
      <c r="J490" s="48"/>
      <c r="K490" s="48"/>
      <c r="L490" s="48"/>
      <c r="M490" s="48"/>
      <c r="N490" s="48"/>
      <c r="T490" s="62">
        <v>601000</v>
      </c>
      <c r="U490" s="62" t="s">
        <v>745</v>
      </c>
    </row>
    <row r="491" spans="1:21" x14ac:dyDescent="0.25">
      <c r="A491" s="48"/>
      <c r="B491" s="48"/>
      <c r="C491" s="48"/>
      <c r="D491" s="48"/>
      <c r="E491" s="48"/>
      <c r="F491" s="48"/>
      <c r="G491" s="48"/>
      <c r="H491" s="48"/>
      <c r="I491" s="48"/>
      <c r="J491" s="48"/>
      <c r="K491" s="48"/>
      <c r="L491" s="48"/>
      <c r="M491" s="48"/>
      <c r="N491" s="48"/>
      <c r="T491" s="62">
        <v>602000</v>
      </c>
      <c r="U491" s="62" t="s">
        <v>746</v>
      </c>
    </row>
    <row r="492" spans="1:21" x14ac:dyDescent="0.25">
      <c r="A492" s="48"/>
      <c r="B492" s="48"/>
      <c r="C492" s="48"/>
      <c r="D492" s="48"/>
      <c r="E492" s="48"/>
      <c r="F492" s="48"/>
      <c r="G492" s="48"/>
      <c r="H492" s="48"/>
      <c r="I492" s="48"/>
      <c r="J492" s="48"/>
      <c r="K492" s="48"/>
      <c r="L492" s="48"/>
      <c r="M492" s="48"/>
      <c r="N492" s="48"/>
      <c r="T492" s="62">
        <v>603100</v>
      </c>
      <c r="U492" s="62" t="s">
        <v>747</v>
      </c>
    </row>
    <row r="493" spans="1:21" x14ac:dyDescent="0.25">
      <c r="A493" s="48"/>
      <c r="B493" s="48"/>
      <c r="C493" s="48"/>
      <c r="D493" s="48"/>
      <c r="E493" s="48"/>
      <c r="F493" s="48"/>
      <c r="G493" s="48"/>
      <c r="H493" s="48"/>
      <c r="I493" s="48"/>
      <c r="J493" s="48"/>
      <c r="K493" s="48"/>
      <c r="L493" s="48"/>
      <c r="M493" s="48"/>
      <c r="N493" s="48"/>
      <c r="T493" s="62">
        <v>603900</v>
      </c>
      <c r="U493" s="62" t="s">
        <v>748</v>
      </c>
    </row>
    <row r="494" spans="1:21" x14ac:dyDescent="0.25">
      <c r="A494" s="48"/>
      <c r="B494" s="48"/>
      <c r="C494" s="48"/>
      <c r="D494" s="48"/>
      <c r="E494" s="48"/>
      <c r="F494" s="48"/>
      <c r="G494" s="48"/>
      <c r="H494" s="48"/>
      <c r="I494" s="48"/>
      <c r="J494" s="48"/>
      <c r="K494" s="48"/>
      <c r="L494" s="48"/>
      <c r="M494" s="48"/>
      <c r="N494" s="48"/>
      <c r="T494" s="62">
        <v>611000</v>
      </c>
      <c r="U494" s="62" t="s">
        <v>749</v>
      </c>
    </row>
    <row r="495" spans="1:21" x14ac:dyDescent="0.25">
      <c r="A495" s="48"/>
      <c r="B495" s="48"/>
      <c r="C495" s="48"/>
      <c r="D495" s="48"/>
      <c r="E495" s="48"/>
      <c r="F495" s="48"/>
      <c r="G495" s="48"/>
      <c r="H495" s="48"/>
      <c r="I495" s="48"/>
      <c r="J495" s="48"/>
      <c r="K495" s="48"/>
      <c r="L495" s="48"/>
      <c r="M495" s="48"/>
      <c r="N495" s="48"/>
      <c r="T495" s="62">
        <v>612000</v>
      </c>
      <c r="U495" s="62" t="s">
        <v>750</v>
      </c>
    </row>
    <row r="496" spans="1:21" x14ac:dyDescent="0.25">
      <c r="A496" s="48"/>
      <c r="B496" s="48"/>
      <c r="C496" s="48"/>
      <c r="D496" s="48"/>
      <c r="E496" s="48"/>
      <c r="F496" s="48"/>
      <c r="G496" s="48"/>
      <c r="H496" s="48"/>
      <c r="I496" s="48"/>
      <c r="J496" s="48"/>
      <c r="K496" s="48"/>
      <c r="L496" s="48"/>
      <c r="M496" s="48"/>
      <c r="N496" s="48"/>
      <c r="T496" s="62">
        <v>619000</v>
      </c>
      <c r="U496" s="62" t="s">
        <v>751</v>
      </c>
    </row>
    <row r="497" spans="1:21" x14ac:dyDescent="0.25">
      <c r="A497" s="48"/>
      <c r="B497" s="48"/>
      <c r="C497" s="48"/>
      <c r="D497" s="48"/>
      <c r="E497" s="48"/>
      <c r="F497" s="48"/>
      <c r="G497" s="48"/>
      <c r="H497" s="48"/>
      <c r="I497" s="48"/>
      <c r="J497" s="48"/>
      <c r="K497" s="48"/>
      <c r="L497" s="48"/>
      <c r="M497" s="48"/>
      <c r="N497" s="48"/>
      <c r="T497" s="62">
        <v>621000</v>
      </c>
      <c r="U497" s="62" t="s">
        <v>325</v>
      </c>
    </row>
    <row r="498" spans="1:21" x14ac:dyDescent="0.25">
      <c r="A498" s="48"/>
      <c r="B498" s="48"/>
      <c r="C498" s="48"/>
      <c r="D498" s="48"/>
      <c r="E498" s="48"/>
      <c r="F498" s="48"/>
      <c r="G498" s="48"/>
      <c r="H498" s="48"/>
      <c r="I498" s="48"/>
      <c r="J498" s="48"/>
      <c r="K498" s="48"/>
      <c r="L498" s="48"/>
      <c r="M498" s="48"/>
      <c r="N498" s="48"/>
      <c r="T498" s="62">
        <v>622000</v>
      </c>
      <c r="U498" s="62" t="s">
        <v>752</v>
      </c>
    </row>
    <row r="499" spans="1:21" x14ac:dyDescent="0.25">
      <c r="A499" s="48"/>
      <c r="B499" s="48"/>
      <c r="C499" s="48"/>
      <c r="D499" s="48"/>
      <c r="E499" s="48"/>
      <c r="F499" s="48"/>
      <c r="G499" s="48"/>
      <c r="H499" s="48"/>
      <c r="I499" s="48"/>
      <c r="J499" s="48"/>
      <c r="K499" s="48"/>
      <c r="L499" s="48"/>
      <c r="M499" s="48"/>
      <c r="N499" s="48"/>
      <c r="T499" s="62">
        <v>629000</v>
      </c>
      <c r="U499" s="62" t="s">
        <v>753</v>
      </c>
    </row>
    <row r="500" spans="1:21" x14ac:dyDescent="0.25">
      <c r="A500" s="48"/>
      <c r="B500" s="48"/>
      <c r="C500" s="48"/>
      <c r="D500" s="48"/>
      <c r="E500" s="48"/>
      <c r="F500" s="48"/>
      <c r="G500" s="48"/>
      <c r="H500" s="48"/>
      <c r="I500" s="48"/>
      <c r="J500" s="48"/>
      <c r="K500" s="48"/>
      <c r="L500" s="48"/>
      <c r="M500" s="48"/>
      <c r="N500" s="48"/>
      <c r="T500" s="62">
        <v>631000</v>
      </c>
      <c r="U500" s="62" t="s">
        <v>754</v>
      </c>
    </row>
    <row r="501" spans="1:21" x14ac:dyDescent="0.25">
      <c r="A501" s="48"/>
      <c r="B501" s="48"/>
      <c r="C501" s="48"/>
      <c r="D501" s="48"/>
      <c r="E501" s="48"/>
      <c r="F501" s="48"/>
      <c r="G501" s="48"/>
      <c r="H501" s="48"/>
      <c r="I501" s="48"/>
      <c r="J501" s="48"/>
      <c r="K501" s="48"/>
      <c r="L501" s="48"/>
      <c r="M501" s="48"/>
      <c r="N501" s="48"/>
      <c r="T501" s="62">
        <v>639100</v>
      </c>
      <c r="U501" s="62" t="s">
        <v>755</v>
      </c>
    </row>
    <row r="502" spans="1:21" x14ac:dyDescent="0.25">
      <c r="A502" s="48"/>
      <c r="B502" s="48"/>
      <c r="C502" s="48"/>
      <c r="D502" s="48"/>
      <c r="E502" s="48"/>
      <c r="F502" s="48"/>
      <c r="G502" s="48"/>
      <c r="H502" s="48"/>
      <c r="I502" s="48"/>
      <c r="J502" s="48"/>
      <c r="K502" s="48"/>
      <c r="L502" s="48"/>
      <c r="M502" s="48"/>
      <c r="N502" s="48"/>
      <c r="T502" s="62">
        <v>639200</v>
      </c>
      <c r="U502" s="62" t="s">
        <v>756</v>
      </c>
    </row>
    <row r="503" spans="1:21" x14ac:dyDescent="0.25">
      <c r="A503" s="48"/>
      <c r="B503" s="48"/>
      <c r="C503" s="48"/>
      <c r="D503" s="48"/>
      <c r="E503" s="48"/>
      <c r="F503" s="48"/>
      <c r="G503" s="48"/>
      <c r="H503" s="48"/>
      <c r="I503" s="48"/>
      <c r="J503" s="48"/>
      <c r="K503" s="48"/>
      <c r="L503" s="48"/>
      <c r="M503" s="48"/>
      <c r="N503" s="48"/>
      <c r="T503" s="62">
        <v>641100</v>
      </c>
      <c r="U503" s="62" t="s">
        <v>757</v>
      </c>
    </row>
    <row r="504" spans="1:21" x14ac:dyDescent="0.25">
      <c r="A504" s="48"/>
      <c r="B504" s="48"/>
      <c r="C504" s="48"/>
      <c r="D504" s="48"/>
      <c r="E504" s="48"/>
      <c r="F504" s="48"/>
      <c r="G504" s="48"/>
      <c r="H504" s="48"/>
      <c r="I504" s="48"/>
      <c r="J504" s="48"/>
      <c r="K504" s="48"/>
      <c r="L504" s="48"/>
      <c r="M504" s="48"/>
      <c r="N504" s="48"/>
      <c r="T504" s="62">
        <v>641900</v>
      </c>
      <c r="U504" s="62" t="s">
        <v>758</v>
      </c>
    </row>
    <row r="505" spans="1:21" x14ac:dyDescent="0.25">
      <c r="A505" s="48"/>
      <c r="B505" s="48"/>
      <c r="C505" s="48"/>
      <c r="D505" s="48"/>
      <c r="E505" s="48"/>
      <c r="F505" s="48"/>
      <c r="G505" s="48"/>
      <c r="H505" s="48"/>
      <c r="I505" s="48"/>
      <c r="J505" s="48"/>
      <c r="K505" s="48"/>
      <c r="L505" s="48"/>
      <c r="M505" s="48"/>
      <c r="N505" s="48"/>
      <c r="T505" s="62">
        <v>642110</v>
      </c>
      <c r="U505" s="62" t="s">
        <v>326</v>
      </c>
    </row>
    <row r="506" spans="1:21" x14ac:dyDescent="0.25">
      <c r="A506" s="48"/>
      <c r="B506" s="48"/>
      <c r="C506" s="48"/>
      <c r="D506" s="48"/>
      <c r="E506" s="48"/>
      <c r="F506" s="48"/>
      <c r="G506" s="48"/>
      <c r="H506" s="48"/>
      <c r="I506" s="48"/>
      <c r="J506" s="48"/>
      <c r="K506" s="48"/>
      <c r="L506" s="48"/>
      <c r="M506" s="48"/>
      <c r="N506" s="48"/>
      <c r="T506" s="62">
        <v>642120</v>
      </c>
      <c r="U506" s="62" t="s">
        <v>327</v>
      </c>
    </row>
    <row r="507" spans="1:21" x14ac:dyDescent="0.25">
      <c r="A507" s="48"/>
      <c r="B507" s="48"/>
      <c r="C507" s="48"/>
      <c r="D507" s="48"/>
      <c r="E507" s="48"/>
      <c r="F507" s="48"/>
      <c r="G507" s="48"/>
      <c r="H507" s="48"/>
      <c r="I507" s="48"/>
      <c r="J507" s="48"/>
      <c r="K507" s="48"/>
      <c r="L507" s="48"/>
      <c r="M507" s="48"/>
      <c r="N507" s="48"/>
      <c r="T507" s="62">
        <v>642130</v>
      </c>
      <c r="U507" s="62" t="s">
        <v>328</v>
      </c>
    </row>
    <row r="508" spans="1:21" x14ac:dyDescent="0.25">
      <c r="A508" s="48"/>
      <c r="B508" s="48"/>
      <c r="C508" s="48"/>
      <c r="D508" s="48"/>
      <c r="E508" s="48"/>
      <c r="F508" s="48"/>
      <c r="G508" s="48"/>
      <c r="H508" s="48"/>
      <c r="I508" s="48"/>
      <c r="J508" s="48"/>
      <c r="K508" s="48"/>
      <c r="L508" s="48"/>
      <c r="M508" s="48"/>
      <c r="N508" s="48"/>
      <c r="T508" s="62">
        <v>642200</v>
      </c>
      <c r="U508" s="62" t="s">
        <v>759</v>
      </c>
    </row>
    <row r="509" spans="1:21" x14ac:dyDescent="0.25">
      <c r="A509" s="48"/>
      <c r="B509" s="48"/>
      <c r="C509" s="48"/>
      <c r="D509" s="48"/>
      <c r="E509" s="48"/>
      <c r="F509" s="48"/>
      <c r="G509" s="48"/>
      <c r="H509" s="48"/>
      <c r="I509" s="48"/>
      <c r="J509" s="48"/>
      <c r="K509" s="48"/>
      <c r="L509" s="48"/>
      <c r="M509" s="48"/>
      <c r="N509" s="48"/>
      <c r="T509" s="62">
        <v>643110</v>
      </c>
      <c r="U509" s="62" t="s">
        <v>760</v>
      </c>
    </row>
    <row r="510" spans="1:21" x14ac:dyDescent="0.25">
      <c r="A510" s="48"/>
      <c r="B510" s="48"/>
      <c r="C510" s="48"/>
      <c r="D510" s="48"/>
      <c r="E510" s="48"/>
      <c r="F510" s="48"/>
      <c r="G510" s="48"/>
      <c r="H510" s="48"/>
      <c r="I510" s="48"/>
      <c r="J510" s="48"/>
      <c r="K510" s="48"/>
      <c r="L510" s="48"/>
      <c r="M510" s="48"/>
      <c r="N510" s="48"/>
      <c r="T510" s="62">
        <v>643120</v>
      </c>
      <c r="U510" s="62" t="s">
        <v>761</v>
      </c>
    </row>
    <row r="511" spans="1:21" x14ac:dyDescent="0.25">
      <c r="A511" s="48"/>
      <c r="B511" s="48"/>
      <c r="C511" s="48"/>
      <c r="D511" s="48"/>
      <c r="E511" s="48"/>
      <c r="F511" s="48"/>
      <c r="G511" s="48"/>
      <c r="H511" s="48"/>
      <c r="I511" s="48"/>
      <c r="J511" s="48"/>
      <c r="K511" s="48"/>
      <c r="L511" s="48"/>
      <c r="M511" s="48"/>
      <c r="N511" s="48"/>
      <c r="T511" s="62">
        <v>643200</v>
      </c>
      <c r="U511" s="62" t="s">
        <v>762</v>
      </c>
    </row>
    <row r="512" spans="1:21" x14ac:dyDescent="0.25">
      <c r="A512" s="48"/>
      <c r="B512" s="48"/>
      <c r="C512" s="48"/>
      <c r="D512" s="48"/>
      <c r="E512" s="48"/>
      <c r="F512" s="48"/>
      <c r="G512" s="48"/>
      <c r="H512" s="48"/>
      <c r="I512" s="48"/>
      <c r="J512" s="48"/>
      <c r="K512" s="48"/>
      <c r="L512" s="48"/>
      <c r="M512" s="48"/>
      <c r="N512" s="48"/>
      <c r="T512" s="62">
        <v>649100</v>
      </c>
      <c r="U512" s="62" t="s">
        <v>329</v>
      </c>
    </row>
    <row r="513" spans="1:21" x14ac:dyDescent="0.25">
      <c r="A513" s="48"/>
      <c r="B513" s="48"/>
      <c r="C513" s="48"/>
      <c r="D513" s="48"/>
      <c r="E513" s="48"/>
      <c r="F513" s="48"/>
      <c r="G513" s="48"/>
      <c r="H513" s="48"/>
      <c r="I513" s="48"/>
      <c r="J513" s="48"/>
      <c r="K513" s="48"/>
      <c r="L513" s="48"/>
      <c r="M513" s="48"/>
      <c r="N513" s="48"/>
      <c r="T513" s="62">
        <v>649210</v>
      </c>
      <c r="U513" s="62" t="s">
        <v>763</v>
      </c>
    </row>
    <row r="514" spans="1:21" x14ac:dyDescent="0.25">
      <c r="A514" s="48"/>
      <c r="B514" s="48"/>
      <c r="C514" s="48"/>
      <c r="D514" s="48"/>
      <c r="E514" s="48"/>
      <c r="F514" s="48"/>
      <c r="G514" s="48"/>
      <c r="H514" s="48"/>
      <c r="I514" s="48"/>
      <c r="J514" s="48"/>
      <c r="K514" s="48"/>
      <c r="L514" s="48"/>
      <c r="M514" s="48"/>
      <c r="N514" s="48"/>
      <c r="T514" s="62">
        <v>649220</v>
      </c>
      <c r="U514" s="62" t="s">
        <v>764</v>
      </c>
    </row>
    <row r="515" spans="1:21" x14ac:dyDescent="0.25">
      <c r="A515" s="48"/>
      <c r="B515" s="48"/>
      <c r="C515" s="48"/>
      <c r="D515" s="48"/>
      <c r="E515" s="48"/>
      <c r="F515" s="48"/>
      <c r="G515" s="48"/>
      <c r="H515" s="48"/>
      <c r="I515" s="48"/>
      <c r="J515" s="48"/>
      <c r="K515" s="48"/>
      <c r="L515" s="48"/>
      <c r="M515" s="48"/>
      <c r="N515" s="48"/>
      <c r="T515" s="62">
        <v>649230</v>
      </c>
      <c r="U515" s="62" t="s">
        <v>765</v>
      </c>
    </row>
    <row r="516" spans="1:21" x14ac:dyDescent="0.25">
      <c r="A516" s="48"/>
      <c r="B516" s="48"/>
      <c r="C516" s="48"/>
      <c r="D516" s="48"/>
      <c r="E516" s="48"/>
      <c r="F516" s="48"/>
      <c r="G516" s="48"/>
      <c r="H516" s="48"/>
      <c r="I516" s="48"/>
      <c r="J516" s="48"/>
      <c r="K516" s="48"/>
      <c r="L516" s="48"/>
      <c r="M516" s="48"/>
      <c r="N516" s="48"/>
      <c r="T516" s="62">
        <v>649910</v>
      </c>
      <c r="U516" s="62" t="s">
        <v>766</v>
      </c>
    </row>
    <row r="517" spans="1:21" x14ac:dyDescent="0.25">
      <c r="A517" s="48"/>
      <c r="B517" s="48"/>
      <c r="C517" s="48"/>
      <c r="D517" s="48"/>
      <c r="E517" s="48"/>
      <c r="F517" s="48"/>
      <c r="G517" s="48"/>
      <c r="H517" s="48"/>
      <c r="I517" s="48"/>
      <c r="J517" s="48"/>
      <c r="K517" s="48"/>
      <c r="L517" s="48"/>
      <c r="M517" s="48"/>
      <c r="N517" s="48"/>
      <c r="T517" s="62">
        <v>649990</v>
      </c>
      <c r="U517" s="62" t="s">
        <v>767</v>
      </c>
    </row>
    <row r="518" spans="1:21" x14ac:dyDescent="0.25">
      <c r="A518" s="48"/>
      <c r="B518" s="48"/>
      <c r="C518" s="48"/>
      <c r="D518" s="48"/>
      <c r="E518" s="48"/>
      <c r="F518" s="48"/>
      <c r="G518" s="48"/>
      <c r="H518" s="48"/>
      <c r="I518" s="48"/>
      <c r="J518" s="48"/>
      <c r="K518" s="48"/>
      <c r="L518" s="48"/>
      <c r="M518" s="48"/>
      <c r="N518" s="48"/>
      <c r="T518" s="62">
        <v>651100</v>
      </c>
      <c r="U518" s="62" t="s">
        <v>330</v>
      </c>
    </row>
    <row r="519" spans="1:21" x14ac:dyDescent="0.25">
      <c r="A519" s="48"/>
      <c r="B519" s="48"/>
      <c r="C519" s="48"/>
      <c r="D519" s="48"/>
      <c r="E519" s="48"/>
      <c r="F519" s="48"/>
      <c r="G519" s="48"/>
      <c r="H519" s="48"/>
      <c r="I519" s="48"/>
      <c r="J519" s="48"/>
      <c r="K519" s="48"/>
      <c r="L519" s="48"/>
      <c r="M519" s="48"/>
      <c r="N519" s="48"/>
      <c r="T519" s="62">
        <v>651200</v>
      </c>
      <c r="U519" s="62" t="s">
        <v>331</v>
      </c>
    </row>
    <row r="520" spans="1:21" x14ac:dyDescent="0.25">
      <c r="A520" s="48"/>
      <c r="B520" s="48"/>
      <c r="C520" s="48"/>
      <c r="D520" s="48"/>
      <c r="E520" s="48"/>
      <c r="F520" s="48"/>
      <c r="G520" s="48"/>
      <c r="H520" s="48"/>
      <c r="I520" s="48"/>
      <c r="J520" s="48"/>
      <c r="K520" s="48"/>
      <c r="L520" s="48"/>
      <c r="M520" s="48"/>
      <c r="N520" s="48"/>
      <c r="T520" s="62">
        <v>652000</v>
      </c>
      <c r="U520" s="62" t="s">
        <v>332</v>
      </c>
    </row>
    <row r="521" spans="1:21" x14ac:dyDescent="0.25">
      <c r="A521" s="48"/>
      <c r="B521" s="48"/>
      <c r="C521" s="48"/>
      <c r="D521" s="48"/>
      <c r="E521" s="48"/>
      <c r="F521" s="48"/>
      <c r="G521" s="48"/>
      <c r="H521" s="48"/>
      <c r="I521" s="48"/>
      <c r="J521" s="48"/>
      <c r="K521" s="48"/>
      <c r="L521" s="48"/>
      <c r="M521" s="48"/>
      <c r="N521" s="48"/>
      <c r="T521" s="62">
        <v>653010</v>
      </c>
      <c r="U521" s="62" t="s">
        <v>768</v>
      </c>
    </row>
    <row r="522" spans="1:21" x14ac:dyDescent="0.25">
      <c r="A522" s="48"/>
      <c r="B522" s="48"/>
      <c r="C522" s="48"/>
      <c r="D522" s="48"/>
      <c r="E522" s="48"/>
      <c r="F522" s="48"/>
      <c r="G522" s="48"/>
      <c r="H522" s="48"/>
      <c r="I522" s="48"/>
      <c r="J522" s="48"/>
      <c r="K522" s="48"/>
      <c r="L522" s="48"/>
      <c r="M522" s="48"/>
      <c r="N522" s="48"/>
      <c r="T522" s="62">
        <v>653020</v>
      </c>
      <c r="U522" s="62" t="s">
        <v>333</v>
      </c>
    </row>
    <row r="523" spans="1:21" x14ac:dyDescent="0.25">
      <c r="A523" s="48"/>
      <c r="B523" s="48"/>
      <c r="C523" s="48"/>
      <c r="D523" s="48"/>
      <c r="E523" s="48"/>
      <c r="F523" s="48"/>
      <c r="G523" s="48"/>
      <c r="H523" s="48"/>
      <c r="I523" s="48"/>
      <c r="J523" s="48"/>
      <c r="K523" s="48"/>
      <c r="L523" s="48"/>
      <c r="M523" s="48"/>
      <c r="N523" s="48"/>
      <c r="T523" s="62">
        <v>661100</v>
      </c>
      <c r="U523" s="62" t="s">
        <v>334</v>
      </c>
    </row>
    <row r="524" spans="1:21" x14ac:dyDescent="0.25">
      <c r="A524" s="48"/>
      <c r="B524" s="48"/>
      <c r="C524" s="48"/>
      <c r="D524" s="48"/>
      <c r="E524" s="48"/>
      <c r="F524" s="48"/>
      <c r="G524" s="48"/>
      <c r="H524" s="48"/>
      <c r="I524" s="48"/>
      <c r="J524" s="48"/>
      <c r="K524" s="48"/>
      <c r="L524" s="48"/>
      <c r="M524" s="48"/>
      <c r="N524" s="48"/>
      <c r="T524" s="62">
        <v>661200</v>
      </c>
      <c r="U524" s="62" t="s">
        <v>335</v>
      </c>
    </row>
    <row r="525" spans="1:21" x14ac:dyDescent="0.25">
      <c r="A525" s="48"/>
      <c r="B525" s="48"/>
      <c r="C525" s="48"/>
      <c r="D525" s="48"/>
      <c r="E525" s="48"/>
      <c r="F525" s="48"/>
      <c r="G525" s="48"/>
      <c r="H525" s="48"/>
      <c r="I525" s="48"/>
      <c r="J525" s="48"/>
      <c r="K525" s="48"/>
      <c r="L525" s="48"/>
      <c r="M525" s="48"/>
      <c r="N525" s="48"/>
      <c r="T525" s="62">
        <v>661900</v>
      </c>
      <c r="U525" s="62" t="s">
        <v>769</v>
      </c>
    </row>
    <row r="526" spans="1:21" x14ac:dyDescent="0.25">
      <c r="A526" s="48"/>
      <c r="B526" s="48"/>
      <c r="C526" s="48"/>
      <c r="D526" s="48"/>
      <c r="E526" s="48"/>
      <c r="F526" s="48"/>
      <c r="G526" s="48"/>
      <c r="H526" s="48"/>
      <c r="I526" s="48"/>
      <c r="J526" s="48"/>
      <c r="K526" s="48"/>
      <c r="L526" s="48"/>
      <c r="M526" s="48"/>
      <c r="N526" s="48"/>
      <c r="T526" s="62">
        <v>662100</v>
      </c>
      <c r="U526" s="62" t="s">
        <v>336</v>
      </c>
    </row>
    <row r="527" spans="1:21" x14ac:dyDescent="0.25">
      <c r="A527" s="48"/>
      <c r="B527" s="48"/>
      <c r="C527" s="48"/>
      <c r="D527" s="48"/>
      <c r="E527" s="48"/>
      <c r="F527" s="48"/>
      <c r="G527" s="48"/>
      <c r="H527" s="48"/>
      <c r="I527" s="48"/>
      <c r="J527" s="48"/>
      <c r="K527" s="48"/>
      <c r="L527" s="48"/>
      <c r="M527" s="48"/>
      <c r="N527" s="48"/>
      <c r="T527" s="62">
        <v>662200</v>
      </c>
      <c r="U527" s="62" t="s">
        <v>770</v>
      </c>
    </row>
    <row r="528" spans="1:21" x14ac:dyDescent="0.25">
      <c r="A528" s="48"/>
      <c r="B528" s="48"/>
      <c r="C528" s="48"/>
      <c r="D528" s="48"/>
      <c r="E528" s="48"/>
      <c r="F528" s="48"/>
      <c r="G528" s="48"/>
      <c r="H528" s="48"/>
      <c r="I528" s="48"/>
      <c r="J528" s="48"/>
      <c r="K528" s="48"/>
      <c r="L528" s="48"/>
      <c r="M528" s="48"/>
      <c r="N528" s="48"/>
      <c r="T528" s="62">
        <v>662900</v>
      </c>
      <c r="U528" s="62" t="s">
        <v>771</v>
      </c>
    </row>
    <row r="529" spans="1:21" x14ac:dyDescent="0.25">
      <c r="A529" s="48"/>
      <c r="B529" s="48"/>
      <c r="C529" s="48"/>
      <c r="D529" s="48"/>
      <c r="E529" s="48"/>
      <c r="F529" s="48"/>
      <c r="G529" s="48"/>
      <c r="H529" s="48"/>
      <c r="I529" s="48"/>
      <c r="J529" s="48"/>
      <c r="K529" s="48"/>
      <c r="L529" s="48"/>
      <c r="M529" s="48"/>
      <c r="N529" s="48"/>
      <c r="T529" s="62">
        <v>663000</v>
      </c>
      <c r="U529" s="62" t="s">
        <v>337</v>
      </c>
    </row>
    <row r="530" spans="1:21" x14ac:dyDescent="0.25">
      <c r="A530" s="48"/>
      <c r="B530" s="48"/>
      <c r="C530" s="48"/>
      <c r="D530" s="48"/>
      <c r="E530" s="48"/>
      <c r="F530" s="48"/>
      <c r="G530" s="48"/>
      <c r="H530" s="48"/>
      <c r="I530" s="48"/>
      <c r="J530" s="48"/>
      <c r="K530" s="48"/>
      <c r="L530" s="48"/>
      <c r="M530" s="48"/>
      <c r="N530" s="48"/>
      <c r="T530" s="62">
        <v>681100</v>
      </c>
      <c r="U530" s="62" t="s">
        <v>338</v>
      </c>
    </row>
    <row r="531" spans="1:21" x14ac:dyDescent="0.25">
      <c r="A531" s="48"/>
      <c r="B531" s="48"/>
      <c r="C531" s="48"/>
      <c r="D531" s="48"/>
      <c r="E531" s="48"/>
      <c r="F531" s="48"/>
      <c r="G531" s="48"/>
      <c r="H531" s="48"/>
      <c r="I531" s="48"/>
      <c r="J531" s="48"/>
      <c r="K531" s="48"/>
      <c r="L531" s="48"/>
      <c r="M531" s="48"/>
      <c r="N531" s="48"/>
      <c r="T531" s="62">
        <v>681200</v>
      </c>
      <c r="U531" s="62" t="s">
        <v>245</v>
      </c>
    </row>
    <row r="532" spans="1:21" x14ac:dyDescent="0.25">
      <c r="A532" s="48"/>
      <c r="B532" s="48"/>
      <c r="C532" s="48"/>
      <c r="D532" s="48"/>
      <c r="E532" s="48"/>
      <c r="F532" s="48"/>
      <c r="G532" s="48"/>
      <c r="H532" s="48"/>
      <c r="I532" s="48"/>
      <c r="J532" s="48"/>
      <c r="K532" s="48"/>
      <c r="L532" s="48"/>
      <c r="M532" s="48"/>
      <c r="N532" s="48"/>
      <c r="T532" s="62">
        <v>682010</v>
      </c>
      <c r="U532" s="62" t="s">
        <v>772</v>
      </c>
    </row>
    <row r="533" spans="1:21" x14ac:dyDescent="0.25">
      <c r="A533" s="48"/>
      <c r="B533" s="48"/>
      <c r="C533" s="48"/>
      <c r="D533" s="48"/>
      <c r="E533" s="48"/>
      <c r="F533" s="48"/>
      <c r="G533" s="48"/>
      <c r="H533" s="48"/>
      <c r="I533" s="48"/>
      <c r="J533" s="48"/>
      <c r="K533" s="48"/>
      <c r="L533" s="48"/>
      <c r="M533" s="48"/>
      <c r="N533" s="48"/>
      <c r="T533" s="62">
        <v>682020</v>
      </c>
      <c r="U533" s="62" t="s">
        <v>773</v>
      </c>
    </row>
    <row r="534" spans="1:21" x14ac:dyDescent="0.25">
      <c r="A534" s="48"/>
      <c r="B534" s="48"/>
      <c r="C534" s="48"/>
      <c r="D534" s="48"/>
      <c r="E534" s="48"/>
      <c r="F534" s="48"/>
      <c r="G534" s="48"/>
      <c r="H534" s="48"/>
      <c r="I534" s="48"/>
      <c r="J534" s="48"/>
      <c r="K534" s="48"/>
      <c r="L534" s="48"/>
      <c r="M534" s="48"/>
      <c r="N534" s="48"/>
      <c r="T534" s="62">
        <v>682030</v>
      </c>
      <c r="U534" s="62" t="s">
        <v>339</v>
      </c>
    </row>
    <row r="535" spans="1:21" x14ac:dyDescent="0.25">
      <c r="A535" s="48"/>
      <c r="B535" s="48"/>
      <c r="C535" s="48"/>
      <c r="D535" s="48"/>
      <c r="E535" s="48"/>
      <c r="F535" s="48"/>
      <c r="G535" s="48"/>
      <c r="H535" s="48"/>
      <c r="I535" s="48"/>
      <c r="J535" s="48"/>
      <c r="K535" s="48"/>
      <c r="L535" s="48"/>
      <c r="M535" s="48"/>
      <c r="N535" s="48"/>
      <c r="T535" s="62">
        <v>682040</v>
      </c>
      <c r="U535" s="62" t="s">
        <v>340</v>
      </c>
    </row>
    <row r="536" spans="1:21" x14ac:dyDescent="0.25">
      <c r="A536" s="48"/>
      <c r="B536" s="48"/>
      <c r="C536" s="48"/>
      <c r="D536" s="48"/>
      <c r="E536" s="48"/>
      <c r="F536" s="48"/>
      <c r="G536" s="48"/>
      <c r="H536" s="48"/>
      <c r="I536" s="48"/>
      <c r="J536" s="48"/>
      <c r="K536" s="48"/>
      <c r="L536" s="48"/>
      <c r="M536" s="48"/>
      <c r="N536" s="48"/>
      <c r="T536" s="62">
        <v>683110</v>
      </c>
      <c r="U536" s="62" t="s">
        <v>774</v>
      </c>
    </row>
    <row r="537" spans="1:21" x14ac:dyDescent="0.25">
      <c r="A537" s="48"/>
      <c r="B537" s="48"/>
      <c r="C537" s="48"/>
      <c r="D537" s="48"/>
      <c r="E537" s="48"/>
      <c r="F537" s="48"/>
      <c r="G537" s="48"/>
      <c r="H537" s="48"/>
      <c r="I537" s="48"/>
      <c r="J537" s="48"/>
      <c r="K537" s="48"/>
      <c r="L537" s="48"/>
      <c r="M537" s="48"/>
      <c r="N537" s="48"/>
      <c r="T537" s="62">
        <v>683120</v>
      </c>
      <c r="U537" s="62" t="s">
        <v>775</v>
      </c>
    </row>
    <row r="538" spans="1:21" x14ac:dyDescent="0.25">
      <c r="A538" s="48"/>
      <c r="B538" s="48"/>
      <c r="C538" s="48"/>
      <c r="D538" s="48"/>
      <c r="E538" s="48"/>
      <c r="F538" s="48"/>
      <c r="G538" s="48"/>
      <c r="H538" s="48"/>
      <c r="I538" s="48"/>
      <c r="J538" s="48"/>
      <c r="K538" s="48"/>
      <c r="L538" s="48"/>
      <c r="M538" s="48"/>
      <c r="N538" s="48"/>
      <c r="T538" s="62">
        <v>683210</v>
      </c>
      <c r="U538" s="62" t="s">
        <v>341</v>
      </c>
    </row>
    <row r="539" spans="1:21" x14ac:dyDescent="0.25">
      <c r="A539" s="48"/>
      <c r="B539" s="48"/>
      <c r="C539" s="48"/>
      <c r="D539" s="48"/>
      <c r="E539" s="48"/>
      <c r="F539" s="48"/>
      <c r="G539" s="48"/>
      <c r="H539" s="48"/>
      <c r="I539" s="48"/>
      <c r="J539" s="48"/>
      <c r="K539" s="48"/>
      <c r="L539" s="48"/>
      <c r="M539" s="48"/>
      <c r="N539" s="48"/>
      <c r="T539" s="62">
        <v>683220</v>
      </c>
      <c r="U539" s="62" t="s">
        <v>776</v>
      </c>
    </row>
    <row r="540" spans="1:21" x14ac:dyDescent="0.25">
      <c r="A540" s="48"/>
      <c r="B540" s="48"/>
      <c r="C540" s="48"/>
      <c r="D540" s="48"/>
      <c r="E540" s="48"/>
      <c r="F540" s="48"/>
      <c r="G540" s="48"/>
      <c r="H540" s="48"/>
      <c r="I540" s="48"/>
      <c r="J540" s="48"/>
      <c r="K540" s="48"/>
      <c r="L540" s="48"/>
      <c r="M540" s="48"/>
      <c r="N540" s="48"/>
      <c r="T540" s="62">
        <v>691000</v>
      </c>
      <c r="U540" s="62" t="s">
        <v>777</v>
      </c>
    </row>
    <row r="541" spans="1:21" x14ac:dyDescent="0.25">
      <c r="A541" s="48"/>
      <c r="B541" s="48"/>
      <c r="C541" s="48"/>
      <c r="D541" s="48"/>
      <c r="E541" s="48"/>
      <c r="F541" s="48"/>
      <c r="G541" s="48"/>
      <c r="H541" s="48"/>
      <c r="I541" s="48"/>
      <c r="J541" s="48"/>
      <c r="K541" s="48"/>
      <c r="L541" s="48"/>
      <c r="M541" s="48"/>
      <c r="N541" s="48"/>
      <c r="T541" s="62">
        <v>692000</v>
      </c>
      <c r="U541" s="62" t="s">
        <v>342</v>
      </c>
    </row>
    <row r="542" spans="1:21" x14ac:dyDescent="0.25">
      <c r="A542" s="48"/>
      <c r="B542" s="48"/>
      <c r="C542" s="48"/>
      <c r="D542" s="48"/>
      <c r="E542" s="48"/>
      <c r="F542" s="48"/>
      <c r="G542" s="48"/>
      <c r="H542" s="48"/>
      <c r="I542" s="48"/>
      <c r="J542" s="48"/>
      <c r="K542" s="48"/>
      <c r="L542" s="48"/>
      <c r="M542" s="48"/>
      <c r="N542" s="48"/>
      <c r="T542" s="62">
        <v>701010</v>
      </c>
      <c r="U542" s="62" t="s">
        <v>778</v>
      </c>
    </row>
    <row r="543" spans="1:21" x14ac:dyDescent="0.25">
      <c r="A543" s="48"/>
      <c r="B543" s="48"/>
      <c r="C543" s="48"/>
      <c r="D543" s="48"/>
      <c r="E543" s="48"/>
      <c r="F543" s="48"/>
      <c r="G543" s="48"/>
      <c r="H543" s="48"/>
      <c r="I543" s="48"/>
      <c r="J543" s="48"/>
      <c r="K543" s="48"/>
      <c r="L543" s="48"/>
      <c r="M543" s="48"/>
      <c r="N543" s="48"/>
      <c r="T543" s="62">
        <v>701020</v>
      </c>
      <c r="U543" s="62" t="s">
        <v>779</v>
      </c>
    </row>
    <row r="544" spans="1:21" x14ac:dyDescent="0.25">
      <c r="A544" s="48"/>
      <c r="B544" s="48"/>
      <c r="C544" s="48"/>
      <c r="D544" s="48"/>
      <c r="E544" s="48"/>
      <c r="F544" s="48"/>
      <c r="G544" s="48"/>
      <c r="H544" s="48"/>
      <c r="I544" s="48"/>
      <c r="J544" s="48"/>
      <c r="K544" s="48"/>
      <c r="L544" s="48"/>
      <c r="M544" s="48"/>
      <c r="N544" s="48"/>
      <c r="T544" s="62">
        <v>702000</v>
      </c>
      <c r="U544" s="62" t="s">
        <v>780</v>
      </c>
    </row>
    <row r="545" spans="1:21" x14ac:dyDescent="0.25">
      <c r="A545" s="48"/>
      <c r="B545" s="48"/>
      <c r="C545" s="48"/>
      <c r="D545" s="48"/>
      <c r="E545" s="48"/>
      <c r="F545" s="48"/>
      <c r="G545" s="48"/>
      <c r="H545" s="48"/>
      <c r="I545" s="48"/>
      <c r="J545" s="48"/>
      <c r="K545" s="48"/>
      <c r="L545" s="48"/>
      <c r="M545" s="48"/>
      <c r="N545" s="48"/>
      <c r="T545" s="62">
        <v>711100</v>
      </c>
      <c r="U545" s="62" t="s">
        <v>781</v>
      </c>
    </row>
    <row r="546" spans="1:21" x14ac:dyDescent="0.25">
      <c r="A546" s="48"/>
      <c r="B546" s="48"/>
      <c r="C546" s="48"/>
      <c r="D546" s="48"/>
      <c r="E546" s="48"/>
      <c r="F546" s="48"/>
      <c r="G546" s="48"/>
      <c r="H546" s="48"/>
      <c r="I546" s="48"/>
      <c r="J546" s="48"/>
      <c r="K546" s="48"/>
      <c r="L546" s="48"/>
      <c r="M546" s="48"/>
      <c r="N546" s="48"/>
      <c r="T546" s="62">
        <v>711210</v>
      </c>
      <c r="U546" s="62" t="s">
        <v>782</v>
      </c>
    </row>
    <row r="547" spans="1:21" x14ac:dyDescent="0.25">
      <c r="A547" s="48"/>
      <c r="B547" s="48"/>
      <c r="C547" s="48"/>
      <c r="D547" s="48"/>
      <c r="E547" s="48"/>
      <c r="F547" s="48"/>
      <c r="G547" s="48"/>
      <c r="H547" s="48"/>
      <c r="I547" s="48"/>
      <c r="J547" s="48"/>
      <c r="K547" s="48"/>
      <c r="L547" s="48"/>
      <c r="M547" s="48"/>
      <c r="N547" s="48"/>
      <c r="T547" s="62">
        <v>711220</v>
      </c>
      <c r="U547" s="62" t="s">
        <v>783</v>
      </c>
    </row>
    <row r="548" spans="1:21" x14ac:dyDescent="0.25">
      <c r="A548" s="48"/>
      <c r="B548" s="48"/>
      <c r="C548" s="48"/>
      <c r="D548" s="48"/>
      <c r="E548" s="48"/>
      <c r="F548" s="48"/>
      <c r="G548" s="48"/>
      <c r="H548" s="48"/>
      <c r="I548" s="48"/>
      <c r="J548" s="48"/>
      <c r="K548" s="48"/>
      <c r="L548" s="48"/>
      <c r="M548" s="48"/>
      <c r="N548" s="48"/>
      <c r="T548" s="62">
        <v>711230</v>
      </c>
      <c r="U548" s="62" t="s">
        <v>784</v>
      </c>
    </row>
    <row r="549" spans="1:21" x14ac:dyDescent="0.25">
      <c r="A549" s="48"/>
      <c r="B549" s="48"/>
      <c r="C549" s="48"/>
      <c r="D549" s="48"/>
      <c r="E549" s="48"/>
      <c r="F549" s="48"/>
      <c r="G549" s="48"/>
      <c r="H549" s="48"/>
      <c r="I549" s="48"/>
      <c r="J549" s="48"/>
      <c r="K549" s="48"/>
      <c r="L549" s="48"/>
      <c r="M549" s="48"/>
      <c r="N549" s="48"/>
      <c r="T549" s="62">
        <v>711240</v>
      </c>
      <c r="U549" s="62" t="s">
        <v>344</v>
      </c>
    </row>
    <row r="550" spans="1:21" x14ac:dyDescent="0.25">
      <c r="A550" s="48"/>
      <c r="B550" s="48"/>
      <c r="C550" s="48"/>
      <c r="D550" s="48"/>
      <c r="E550" s="48"/>
      <c r="F550" s="48"/>
      <c r="G550" s="48"/>
      <c r="H550" s="48"/>
      <c r="I550" s="48"/>
      <c r="J550" s="48"/>
      <c r="K550" s="48"/>
      <c r="L550" s="48"/>
      <c r="M550" s="48"/>
      <c r="N550" s="48"/>
      <c r="T550" s="62">
        <v>711290</v>
      </c>
      <c r="U550" s="62" t="s">
        <v>345</v>
      </c>
    </row>
    <row r="551" spans="1:21" x14ac:dyDescent="0.25">
      <c r="A551" s="48"/>
      <c r="B551" s="48"/>
      <c r="C551" s="48"/>
      <c r="D551" s="48"/>
      <c r="E551" s="48"/>
      <c r="F551" s="48"/>
      <c r="G551" s="48"/>
      <c r="H551" s="48"/>
      <c r="I551" s="48"/>
      <c r="J551" s="48"/>
      <c r="K551" s="48"/>
      <c r="L551" s="48"/>
      <c r="M551" s="48"/>
      <c r="N551" s="48"/>
      <c r="T551" s="62">
        <v>712010</v>
      </c>
      <c r="U551" s="62" t="s">
        <v>346</v>
      </c>
    </row>
    <row r="552" spans="1:21" x14ac:dyDescent="0.25">
      <c r="A552" s="48"/>
      <c r="B552" s="48"/>
      <c r="C552" s="48"/>
      <c r="D552" s="48"/>
      <c r="E552" s="48"/>
      <c r="F552" s="48"/>
      <c r="G552" s="48"/>
      <c r="H552" s="48"/>
      <c r="I552" s="48"/>
      <c r="J552" s="48"/>
      <c r="K552" s="48"/>
      <c r="L552" s="48"/>
      <c r="M552" s="48"/>
      <c r="N552" s="48"/>
      <c r="T552" s="62">
        <v>712020</v>
      </c>
      <c r="U552" s="62" t="s">
        <v>347</v>
      </c>
    </row>
    <row r="553" spans="1:21" x14ac:dyDescent="0.25">
      <c r="A553" s="48"/>
      <c r="B553" s="48"/>
      <c r="C553" s="48"/>
      <c r="D553" s="48"/>
      <c r="E553" s="48"/>
      <c r="F553" s="48"/>
      <c r="G553" s="48"/>
      <c r="H553" s="48"/>
      <c r="I553" s="48"/>
      <c r="J553" s="48"/>
      <c r="K553" s="48"/>
      <c r="L553" s="48"/>
      <c r="M553" s="48"/>
      <c r="N553" s="48"/>
      <c r="T553" s="62">
        <v>712090</v>
      </c>
      <c r="U553" s="62" t="s">
        <v>348</v>
      </c>
    </row>
    <row r="554" spans="1:21" x14ac:dyDescent="0.25">
      <c r="A554" s="48"/>
      <c r="B554" s="48"/>
      <c r="C554" s="48"/>
      <c r="D554" s="48"/>
      <c r="E554" s="48"/>
      <c r="F554" s="48"/>
      <c r="G554" s="48"/>
      <c r="H554" s="48"/>
      <c r="I554" s="48"/>
      <c r="J554" s="48"/>
      <c r="K554" s="48"/>
      <c r="L554" s="48"/>
      <c r="M554" s="48"/>
      <c r="N554" s="48"/>
      <c r="T554" s="62">
        <v>721000</v>
      </c>
      <c r="U554" s="62" t="s">
        <v>785</v>
      </c>
    </row>
    <row r="555" spans="1:21" x14ac:dyDescent="0.25">
      <c r="A555" s="48"/>
      <c r="B555" s="48"/>
      <c r="C555" s="48"/>
      <c r="D555" s="48"/>
      <c r="E555" s="48"/>
      <c r="F555" s="48"/>
      <c r="G555" s="48"/>
      <c r="H555" s="48"/>
      <c r="I555" s="48"/>
      <c r="J555" s="48"/>
      <c r="K555" s="48"/>
      <c r="L555" s="48"/>
      <c r="M555" s="48"/>
      <c r="N555" s="48"/>
      <c r="T555" s="62">
        <v>722000</v>
      </c>
      <c r="U555" s="62" t="s">
        <v>349</v>
      </c>
    </row>
    <row r="556" spans="1:21" x14ac:dyDescent="0.25">
      <c r="A556" s="48"/>
      <c r="B556" s="48"/>
      <c r="C556" s="48"/>
      <c r="D556" s="48"/>
      <c r="E556" s="48"/>
      <c r="F556" s="48"/>
      <c r="G556" s="48"/>
      <c r="H556" s="48"/>
      <c r="I556" s="48"/>
      <c r="J556" s="48"/>
      <c r="K556" s="48"/>
      <c r="L556" s="48"/>
      <c r="M556" s="48"/>
      <c r="N556" s="48"/>
      <c r="T556" s="62">
        <v>731110</v>
      </c>
      <c r="U556" s="62" t="s">
        <v>786</v>
      </c>
    </row>
    <row r="557" spans="1:21" x14ac:dyDescent="0.25">
      <c r="A557" s="48"/>
      <c r="B557" s="48"/>
      <c r="C557" s="48"/>
      <c r="D557" s="48"/>
      <c r="E557" s="48"/>
      <c r="F557" s="48"/>
      <c r="G557" s="48"/>
      <c r="H557" s="48"/>
      <c r="I557" s="48"/>
      <c r="J557" s="48"/>
      <c r="K557" s="48"/>
      <c r="L557" s="48"/>
      <c r="M557" s="48"/>
      <c r="N557" s="48"/>
      <c r="T557" s="62">
        <v>731190</v>
      </c>
      <c r="U557" s="62" t="s">
        <v>787</v>
      </c>
    </row>
    <row r="558" spans="1:21" x14ac:dyDescent="0.25">
      <c r="A558" s="48"/>
      <c r="B558" s="48"/>
      <c r="C558" s="48"/>
      <c r="D558" s="48"/>
      <c r="E558" s="48"/>
      <c r="F558" s="48"/>
      <c r="G558" s="48"/>
      <c r="H558" s="48"/>
      <c r="I558" s="48"/>
      <c r="J558" s="48"/>
      <c r="K558" s="48"/>
      <c r="L558" s="48"/>
      <c r="M558" s="48"/>
      <c r="N558" s="48"/>
      <c r="T558" s="62">
        <v>731200</v>
      </c>
      <c r="U558" s="62" t="s">
        <v>788</v>
      </c>
    </row>
    <row r="559" spans="1:21" x14ac:dyDescent="0.25">
      <c r="A559" s="48"/>
      <c r="B559" s="48"/>
      <c r="C559" s="48"/>
      <c r="D559" s="48"/>
      <c r="E559" s="48"/>
      <c r="F559" s="48"/>
      <c r="G559" s="48"/>
      <c r="H559" s="48"/>
      <c r="I559" s="48"/>
      <c r="J559" s="48"/>
      <c r="K559" s="48"/>
      <c r="L559" s="48"/>
      <c r="M559" s="48"/>
      <c r="N559" s="48"/>
      <c r="T559" s="62">
        <v>732000</v>
      </c>
      <c r="U559" s="62" t="s">
        <v>350</v>
      </c>
    </row>
    <row r="560" spans="1:21" x14ac:dyDescent="0.25">
      <c r="A560" s="48"/>
      <c r="B560" s="48"/>
      <c r="C560" s="48"/>
      <c r="D560" s="48"/>
      <c r="E560" s="48"/>
      <c r="F560" s="48"/>
      <c r="G560" s="48"/>
      <c r="H560" s="48"/>
      <c r="I560" s="48"/>
      <c r="J560" s="48"/>
      <c r="K560" s="48"/>
      <c r="L560" s="48"/>
      <c r="M560" s="48"/>
      <c r="N560" s="48"/>
      <c r="T560" s="62">
        <v>733000</v>
      </c>
      <c r="U560" s="62" t="s">
        <v>343</v>
      </c>
    </row>
    <row r="561" spans="1:21" x14ac:dyDescent="0.25">
      <c r="A561" s="48"/>
      <c r="B561" s="48"/>
      <c r="C561" s="48"/>
      <c r="D561" s="48"/>
      <c r="E561" s="48"/>
      <c r="F561" s="48"/>
      <c r="G561" s="48"/>
      <c r="H561" s="48"/>
      <c r="I561" s="48"/>
      <c r="J561" s="48"/>
      <c r="K561" s="48"/>
      <c r="L561" s="48"/>
      <c r="M561" s="48"/>
      <c r="N561" s="48"/>
      <c r="T561" s="62">
        <v>741100</v>
      </c>
      <c r="U561" s="62" t="s">
        <v>789</v>
      </c>
    </row>
    <row r="562" spans="1:21" x14ac:dyDescent="0.25">
      <c r="A562" s="48"/>
      <c r="B562" s="48"/>
      <c r="C562" s="48"/>
      <c r="D562" s="48"/>
      <c r="E562" s="48"/>
      <c r="F562" s="48"/>
      <c r="G562" s="48"/>
      <c r="H562" s="48"/>
      <c r="I562" s="48"/>
      <c r="J562" s="48"/>
      <c r="K562" s="48"/>
      <c r="L562" s="48"/>
      <c r="M562" s="48"/>
      <c r="N562" s="48"/>
      <c r="T562" s="62">
        <v>741200</v>
      </c>
      <c r="U562" s="62" t="s">
        <v>790</v>
      </c>
    </row>
    <row r="563" spans="1:21" x14ac:dyDescent="0.25">
      <c r="A563" s="48"/>
      <c r="B563" s="48"/>
      <c r="C563" s="48"/>
      <c r="D563" s="48"/>
      <c r="E563" s="48"/>
      <c r="F563" s="48"/>
      <c r="G563" s="48"/>
      <c r="H563" s="48"/>
      <c r="I563" s="48"/>
      <c r="J563" s="48"/>
      <c r="K563" s="48"/>
      <c r="L563" s="48"/>
      <c r="M563" s="48"/>
      <c r="N563" s="48"/>
      <c r="T563" s="62">
        <v>741300</v>
      </c>
      <c r="U563" s="62" t="s">
        <v>791</v>
      </c>
    </row>
    <row r="564" spans="1:21" x14ac:dyDescent="0.25">
      <c r="A564" s="48"/>
      <c r="B564" s="48"/>
      <c r="C564" s="48"/>
      <c r="D564" s="48"/>
      <c r="E564" s="48"/>
      <c r="F564" s="48"/>
      <c r="G564" s="48"/>
      <c r="H564" s="48"/>
      <c r="I564" s="48"/>
      <c r="J564" s="48"/>
      <c r="K564" s="48"/>
      <c r="L564" s="48"/>
      <c r="M564" s="48"/>
      <c r="N564" s="48"/>
      <c r="T564" s="62">
        <v>741400</v>
      </c>
      <c r="U564" s="62" t="s">
        <v>792</v>
      </c>
    </row>
    <row r="565" spans="1:21" x14ac:dyDescent="0.25">
      <c r="A565" s="48"/>
      <c r="B565" s="48"/>
      <c r="C565" s="48"/>
      <c r="D565" s="48"/>
      <c r="E565" s="48"/>
      <c r="F565" s="48"/>
      <c r="G565" s="48"/>
      <c r="H565" s="48"/>
      <c r="I565" s="48"/>
      <c r="J565" s="48"/>
      <c r="K565" s="48"/>
      <c r="L565" s="48"/>
      <c r="M565" s="48"/>
      <c r="N565" s="48"/>
      <c r="T565" s="62">
        <v>742000</v>
      </c>
      <c r="U565" s="62" t="s">
        <v>793</v>
      </c>
    </row>
    <row r="566" spans="1:21" x14ac:dyDescent="0.25">
      <c r="A566" s="48"/>
      <c r="B566" s="48"/>
      <c r="C566" s="48"/>
      <c r="D566" s="48"/>
      <c r="E566" s="48"/>
      <c r="F566" s="48"/>
      <c r="G566" s="48"/>
      <c r="H566" s="48"/>
      <c r="I566" s="48"/>
      <c r="J566" s="48"/>
      <c r="K566" s="48"/>
      <c r="L566" s="48"/>
      <c r="M566" s="48"/>
      <c r="N566" s="48"/>
      <c r="T566" s="62">
        <v>743000</v>
      </c>
      <c r="U566" s="62" t="s">
        <v>351</v>
      </c>
    </row>
    <row r="567" spans="1:21" x14ac:dyDescent="0.25">
      <c r="A567" s="48"/>
      <c r="B567" s="48"/>
      <c r="C567" s="48"/>
      <c r="D567" s="48"/>
      <c r="E567" s="48"/>
      <c r="F567" s="48"/>
      <c r="G567" s="48"/>
      <c r="H567" s="48"/>
      <c r="I567" s="48"/>
      <c r="J567" s="48"/>
      <c r="K567" s="48"/>
      <c r="L567" s="48"/>
      <c r="M567" s="48"/>
      <c r="N567" s="48"/>
      <c r="T567" s="62">
        <v>749100</v>
      </c>
      <c r="U567" s="62" t="s">
        <v>794</v>
      </c>
    </row>
    <row r="568" spans="1:21" x14ac:dyDescent="0.25">
      <c r="A568" s="48"/>
      <c r="B568" s="48"/>
      <c r="C568" s="48"/>
      <c r="D568" s="48"/>
      <c r="E568" s="48"/>
      <c r="F568" s="48"/>
      <c r="G568" s="48"/>
      <c r="H568" s="48"/>
      <c r="I568" s="48"/>
      <c r="J568" s="48"/>
      <c r="K568" s="48"/>
      <c r="L568" s="48"/>
      <c r="M568" s="48"/>
      <c r="N568" s="48"/>
      <c r="T568" s="62">
        <v>749910</v>
      </c>
      <c r="U568" s="62" t="s">
        <v>795</v>
      </c>
    </row>
    <row r="569" spans="1:21" x14ac:dyDescent="0.25">
      <c r="A569" s="48"/>
      <c r="B569" s="48"/>
      <c r="C569" s="48"/>
      <c r="D569" s="48"/>
      <c r="E569" s="48"/>
      <c r="F569" s="48"/>
      <c r="G569" s="48"/>
      <c r="H569" s="48"/>
      <c r="I569" s="48"/>
      <c r="J569" s="48"/>
      <c r="K569" s="48"/>
      <c r="L569" s="48"/>
      <c r="M569" s="48"/>
      <c r="N569" s="48"/>
      <c r="T569" s="62">
        <v>749990</v>
      </c>
      <c r="U569" s="62" t="s">
        <v>352</v>
      </c>
    </row>
    <row r="570" spans="1:21" x14ac:dyDescent="0.25">
      <c r="A570" s="48"/>
      <c r="B570" s="48"/>
      <c r="C570" s="48"/>
      <c r="D570" s="48"/>
      <c r="E570" s="48"/>
      <c r="F570" s="48"/>
      <c r="G570" s="48"/>
      <c r="H570" s="48"/>
      <c r="I570" s="48"/>
      <c r="J570" s="48"/>
      <c r="K570" s="48"/>
      <c r="L570" s="48"/>
      <c r="M570" s="48"/>
      <c r="N570" s="48"/>
      <c r="T570" s="62">
        <v>750000</v>
      </c>
      <c r="U570" s="62" t="s">
        <v>796</v>
      </c>
    </row>
    <row r="571" spans="1:21" x14ac:dyDescent="0.25">
      <c r="A571" s="48"/>
      <c r="B571" s="48"/>
      <c r="C571" s="48"/>
      <c r="D571" s="48"/>
      <c r="E571" s="48"/>
      <c r="F571" s="48"/>
      <c r="G571" s="48"/>
      <c r="H571" s="48"/>
      <c r="I571" s="48"/>
      <c r="J571" s="48"/>
      <c r="K571" s="48"/>
      <c r="L571" s="48"/>
      <c r="M571" s="48"/>
      <c r="N571" s="48"/>
      <c r="T571" s="62">
        <v>771100</v>
      </c>
      <c r="U571" s="62" t="s">
        <v>353</v>
      </c>
    </row>
    <row r="572" spans="1:21" x14ac:dyDescent="0.25">
      <c r="A572" s="48"/>
      <c r="B572" s="48"/>
      <c r="C572" s="48"/>
      <c r="D572" s="48"/>
      <c r="E572" s="48"/>
      <c r="F572" s="48"/>
      <c r="G572" s="48"/>
      <c r="H572" s="48"/>
      <c r="I572" s="48"/>
      <c r="J572" s="48"/>
      <c r="K572" s="48"/>
      <c r="L572" s="48"/>
      <c r="M572" s="48"/>
      <c r="N572" s="48"/>
      <c r="T572" s="62">
        <v>771200</v>
      </c>
      <c r="U572" s="62" t="s">
        <v>354</v>
      </c>
    </row>
    <row r="573" spans="1:21" x14ac:dyDescent="0.25">
      <c r="A573" s="48"/>
      <c r="B573" s="48"/>
      <c r="C573" s="48"/>
      <c r="D573" s="48"/>
      <c r="E573" s="48"/>
      <c r="F573" s="48"/>
      <c r="G573" s="48"/>
      <c r="H573" s="48"/>
      <c r="I573" s="48"/>
      <c r="J573" s="48"/>
      <c r="K573" s="48"/>
      <c r="L573" s="48"/>
      <c r="M573" s="48"/>
      <c r="N573" s="48"/>
      <c r="T573" s="62">
        <v>772100</v>
      </c>
      <c r="U573" s="62" t="s">
        <v>355</v>
      </c>
    </row>
    <row r="574" spans="1:21" x14ac:dyDescent="0.25">
      <c r="A574" s="48"/>
      <c r="B574" s="48"/>
      <c r="C574" s="48"/>
      <c r="D574" s="48"/>
      <c r="E574" s="48"/>
      <c r="F574" s="48"/>
      <c r="G574" s="48"/>
      <c r="H574" s="48"/>
      <c r="I574" s="48"/>
      <c r="J574" s="48"/>
      <c r="K574" s="48"/>
      <c r="L574" s="48"/>
      <c r="M574" s="48"/>
      <c r="N574" s="48"/>
      <c r="T574" s="62">
        <v>772200</v>
      </c>
      <c r="U574" s="62" t="s">
        <v>797</v>
      </c>
    </row>
    <row r="575" spans="1:21" x14ac:dyDescent="0.25">
      <c r="A575" s="48"/>
      <c r="B575" s="48"/>
      <c r="C575" s="48"/>
      <c r="D575" s="48"/>
      <c r="E575" s="48"/>
      <c r="F575" s="48"/>
      <c r="G575" s="48"/>
      <c r="H575" s="48"/>
      <c r="I575" s="48"/>
      <c r="J575" s="48"/>
      <c r="K575" s="48"/>
      <c r="L575" s="48"/>
      <c r="M575" s="48"/>
      <c r="N575" s="48"/>
      <c r="T575" s="62">
        <v>773100</v>
      </c>
      <c r="U575" s="62" t="s">
        <v>356</v>
      </c>
    </row>
    <row r="576" spans="1:21" x14ac:dyDescent="0.25">
      <c r="A576" s="48"/>
      <c r="B576" s="48"/>
      <c r="C576" s="48"/>
      <c r="D576" s="48"/>
      <c r="E576" s="48"/>
      <c r="F576" s="48"/>
      <c r="G576" s="48"/>
      <c r="H576" s="48"/>
      <c r="I576" s="48"/>
      <c r="J576" s="48"/>
      <c r="K576" s="48"/>
      <c r="L576" s="48"/>
      <c r="M576" s="48"/>
      <c r="N576" s="48"/>
      <c r="T576" s="62">
        <v>773200</v>
      </c>
      <c r="U576" s="62" t="s">
        <v>357</v>
      </c>
    </row>
    <row r="577" spans="1:21" x14ac:dyDescent="0.25">
      <c r="A577" s="48"/>
      <c r="B577" s="48"/>
      <c r="C577" s="48"/>
      <c r="D577" s="48"/>
      <c r="E577" s="48"/>
      <c r="F577" s="48"/>
      <c r="G577" s="48"/>
      <c r="H577" s="48"/>
      <c r="I577" s="48"/>
      <c r="J577" s="48"/>
      <c r="K577" s="48"/>
      <c r="L577" s="48"/>
      <c r="M577" s="48"/>
      <c r="N577" s="48"/>
      <c r="T577" s="62">
        <v>773300</v>
      </c>
      <c r="U577" s="62" t="s">
        <v>798</v>
      </c>
    </row>
    <row r="578" spans="1:21" x14ac:dyDescent="0.25">
      <c r="A578" s="48"/>
      <c r="B578" s="48"/>
      <c r="C578" s="48"/>
      <c r="D578" s="48"/>
      <c r="E578" s="48"/>
      <c r="F578" s="48"/>
      <c r="G578" s="48"/>
      <c r="H578" s="48"/>
      <c r="I578" s="48"/>
      <c r="J578" s="48"/>
      <c r="K578" s="48"/>
      <c r="L578" s="48"/>
      <c r="M578" s="48"/>
      <c r="N578" s="48"/>
      <c r="T578" s="62">
        <v>773400</v>
      </c>
      <c r="U578" s="62" t="s">
        <v>358</v>
      </c>
    </row>
    <row r="579" spans="1:21" x14ac:dyDescent="0.25">
      <c r="A579" s="48"/>
      <c r="B579" s="48"/>
      <c r="C579" s="48"/>
      <c r="D579" s="48"/>
      <c r="E579" s="48"/>
      <c r="F579" s="48"/>
      <c r="G579" s="48"/>
      <c r="H579" s="48"/>
      <c r="I579" s="48"/>
      <c r="J579" s="48"/>
      <c r="K579" s="48"/>
      <c r="L579" s="48"/>
      <c r="M579" s="48"/>
      <c r="N579" s="48"/>
      <c r="T579" s="62">
        <v>773500</v>
      </c>
      <c r="U579" s="62" t="s">
        <v>359</v>
      </c>
    </row>
    <row r="580" spans="1:21" x14ac:dyDescent="0.25">
      <c r="A580" s="48"/>
      <c r="B580" s="48"/>
      <c r="C580" s="48"/>
      <c r="D580" s="48"/>
      <c r="E580" s="48"/>
      <c r="F580" s="48"/>
      <c r="G580" s="48"/>
      <c r="H580" s="48"/>
      <c r="I580" s="48"/>
      <c r="J580" s="48"/>
      <c r="K580" s="48"/>
      <c r="L580" s="48"/>
      <c r="M580" s="48"/>
      <c r="N580" s="48"/>
      <c r="T580" s="62">
        <v>773910</v>
      </c>
      <c r="U580" s="62" t="s">
        <v>799</v>
      </c>
    </row>
    <row r="581" spans="1:21" x14ac:dyDescent="0.25">
      <c r="A581" s="48"/>
      <c r="B581" s="48"/>
      <c r="C581" s="48"/>
      <c r="D581" s="48"/>
      <c r="E581" s="48"/>
      <c r="F581" s="48"/>
      <c r="G581" s="48"/>
      <c r="H581" s="48"/>
      <c r="I581" s="48"/>
      <c r="J581" s="48"/>
      <c r="K581" s="48"/>
      <c r="L581" s="48"/>
      <c r="M581" s="48"/>
      <c r="N581" s="48"/>
      <c r="T581" s="62">
        <v>773990</v>
      </c>
      <c r="U581" s="62" t="s">
        <v>800</v>
      </c>
    </row>
    <row r="582" spans="1:21" x14ac:dyDescent="0.25">
      <c r="A582" s="48"/>
      <c r="B582" s="48"/>
      <c r="C582" s="48"/>
      <c r="D582" s="48"/>
      <c r="E582" s="48"/>
      <c r="F582" s="48"/>
      <c r="G582" s="48"/>
      <c r="H582" s="48"/>
      <c r="I582" s="48"/>
      <c r="J582" s="48"/>
      <c r="K582" s="48"/>
      <c r="L582" s="48"/>
      <c r="M582" s="48"/>
      <c r="N582" s="48"/>
      <c r="T582" s="62">
        <v>774000</v>
      </c>
      <c r="U582" s="62" t="s">
        <v>801</v>
      </c>
    </row>
    <row r="583" spans="1:21" x14ac:dyDescent="0.25">
      <c r="A583" s="48"/>
      <c r="B583" s="48"/>
      <c r="C583" s="48"/>
      <c r="D583" s="48"/>
      <c r="E583" s="48"/>
      <c r="F583" s="48"/>
      <c r="G583" s="48"/>
      <c r="H583" s="48"/>
      <c r="I583" s="48"/>
      <c r="J583" s="48"/>
      <c r="K583" s="48"/>
      <c r="L583" s="48"/>
      <c r="M583" s="48"/>
      <c r="N583" s="48"/>
      <c r="T583" s="62">
        <v>775100</v>
      </c>
      <c r="U583" s="62" t="s">
        <v>802</v>
      </c>
    </row>
    <row r="584" spans="1:21" x14ac:dyDescent="0.25">
      <c r="A584" s="48"/>
      <c r="B584" s="48"/>
      <c r="C584" s="48"/>
      <c r="D584" s="48"/>
      <c r="E584" s="48"/>
      <c r="F584" s="48"/>
      <c r="G584" s="48"/>
      <c r="H584" s="48"/>
      <c r="I584" s="48"/>
      <c r="J584" s="48"/>
      <c r="K584" s="48"/>
      <c r="L584" s="48"/>
      <c r="M584" s="48"/>
      <c r="N584" s="48"/>
      <c r="T584" s="62">
        <v>775200</v>
      </c>
      <c r="U584" s="62" t="s">
        <v>803</v>
      </c>
    </row>
    <row r="585" spans="1:21" x14ac:dyDescent="0.25">
      <c r="A585" s="48"/>
      <c r="B585" s="48"/>
      <c r="C585" s="48"/>
      <c r="D585" s="48"/>
      <c r="E585" s="48"/>
      <c r="F585" s="48"/>
      <c r="G585" s="48"/>
      <c r="H585" s="48"/>
      <c r="I585" s="48"/>
      <c r="J585" s="48"/>
      <c r="K585" s="48"/>
      <c r="L585" s="48"/>
      <c r="M585" s="48"/>
      <c r="N585" s="48"/>
      <c r="T585" s="62">
        <v>781000</v>
      </c>
      <c r="U585" s="62" t="s">
        <v>804</v>
      </c>
    </row>
    <row r="586" spans="1:21" x14ac:dyDescent="0.25">
      <c r="A586" s="48"/>
      <c r="B586" s="48"/>
      <c r="C586" s="48"/>
      <c r="D586" s="48"/>
      <c r="E586" s="48"/>
      <c r="F586" s="48"/>
      <c r="G586" s="48"/>
      <c r="H586" s="48"/>
      <c r="I586" s="48"/>
      <c r="J586" s="48"/>
      <c r="K586" s="48"/>
      <c r="L586" s="48"/>
      <c r="M586" s="48"/>
      <c r="N586" s="48"/>
      <c r="T586" s="62">
        <v>782000</v>
      </c>
      <c r="U586" s="62" t="s">
        <v>805</v>
      </c>
    </row>
    <row r="587" spans="1:21" x14ac:dyDescent="0.25">
      <c r="A587" s="48"/>
      <c r="B587" s="48"/>
      <c r="C587" s="48"/>
      <c r="D587" s="48"/>
      <c r="E587" s="48"/>
      <c r="F587" s="48"/>
      <c r="G587" s="48"/>
      <c r="H587" s="48"/>
      <c r="I587" s="48"/>
      <c r="J587" s="48"/>
      <c r="K587" s="48"/>
      <c r="L587" s="48"/>
      <c r="M587" s="48"/>
      <c r="N587" s="48"/>
      <c r="T587" s="62">
        <v>791100</v>
      </c>
      <c r="U587" s="62" t="s">
        <v>806</v>
      </c>
    </row>
    <row r="588" spans="1:21" x14ac:dyDescent="0.25">
      <c r="A588" s="48"/>
      <c r="B588" s="48"/>
      <c r="C588" s="48"/>
      <c r="D588" s="48"/>
      <c r="E588" s="48"/>
      <c r="F588" s="48"/>
      <c r="G588" s="48"/>
      <c r="H588" s="48"/>
      <c r="I588" s="48"/>
      <c r="J588" s="48"/>
      <c r="K588" s="48"/>
      <c r="L588" s="48"/>
      <c r="M588" s="48"/>
      <c r="N588" s="48"/>
      <c r="T588" s="62">
        <v>791200</v>
      </c>
      <c r="U588" s="62" t="s">
        <v>807</v>
      </c>
    </row>
    <row r="589" spans="1:21" x14ac:dyDescent="0.25">
      <c r="A589" s="48"/>
      <c r="B589" s="48"/>
      <c r="C589" s="48"/>
      <c r="D589" s="48"/>
      <c r="E589" s="48"/>
      <c r="F589" s="48"/>
      <c r="G589" s="48"/>
      <c r="H589" s="48"/>
      <c r="I589" s="48"/>
      <c r="J589" s="48"/>
      <c r="K589" s="48"/>
      <c r="L589" s="48"/>
      <c r="M589" s="48"/>
      <c r="N589" s="48"/>
      <c r="T589" s="62">
        <v>799000</v>
      </c>
      <c r="U589" s="62" t="s">
        <v>360</v>
      </c>
    </row>
    <row r="590" spans="1:21" x14ac:dyDescent="0.25">
      <c r="A590" s="48"/>
      <c r="B590" s="48"/>
      <c r="C590" s="48"/>
      <c r="D590" s="48"/>
      <c r="E590" s="48"/>
      <c r="F590" s="48"/>
      <c r="G590" s="48"/>
      <c r="H590" s="48"/>
      <c r="I590" s="48"/>
      <c r="J590" s="48"/>
      <c r="K590" s="48"/>
      <c r="L590" s="48"/>
      <c r="M590" s="48"/>
      <c r="N590" s="48"/>
      <c r="T590" s="62">
        <v>800100</v>
      </c>
      <c r="U590" s="62" t="s">
        <v>808</v>
      </c>
    </row>
    <row r="591" spans="1:21" x14ac:dyDescent="0.25">
      <c r="A591" s="48"/>
      <c r="B591" s="48"/>
      <c r="C591" s="48"/>
      <c r="D591" s="48"/>
      <c r="E591" s="48"/>
      <c r="F591" s="48"/>
      <c r="G591" s="48"/>
      <c r="H591" s="48"/>
      <c r="I591" s="48"/>
      <c r="J591" s="48"/>
      <c r="K591" s="48"/>
      <c r="L591" s="48"/>
      <c r="M591" s="48"/>
      <c r="N591" s="48"/>
      <c r="T591" s="62">
        <v>800900</v>
      </c>
      <c r="U591" s="62" t="s">
        <v>809</v>
      </c>
    </row>
    <row r="592" spans="1:21" x14ac:dyDescent="0.25">
      <c r="A592" s="48"/>
      <c r="B592" s="48"/>
      <c r="C592" s="48"/>
      <c r="D592" s="48"/>
      <c r="E592" s="48"/>
      <c r="F592" s="48"/>
      <c r="G592" s="48"/>
      <c r="H592" s="48"/>
      <c r="I592" s="48"/>
      <c r="J592" s="48"/>
      <c r="K592" s="48"/>
      <c r="L592" s="48"/>
      <c r="M592" s="48"/>
      <c r="N592" s="48"/>
      <c r="T592" s="62">
        <v>811000</v>
      </c>
      <c r="U592" s="62" t="s">
        <v>810</v>
      </c>
    </row>
    <row r="593" spans="1:21" x14ac:dyDescent="0.25">
      <c r="A593" s="48"/>
      <c r="B593" s="48"/>
      <c r="C593" s="48"/>
      <c r="D593" s="48"/>
      <c r="E593" s="48"/>
      <c r="F593" s="48"/>
      <c r="G593" s="48"/>
      <c r="H593" s="48"/>
      <c r="I593" s="48"/>
      <c r="J593" s="48"/>
      <c r="K593" s="48"/>
      <c r="L593" s="48"/>
      <c r="M593" s="48"/>
      <c r="N593" s="48"/>
      <c r="T593" s="62">
        <v>812100</v>
      </c>
      <c r="U593" s="62" t="s">
        <v>361</v>
      </c>
    </row>
    <row r="594" spans="1:21" x14ac:dyDescent="0.25">
      <c r="A594" s="48"/>
      <c r="B594" s="48"/>
      <c r="C594" s="48"/>
      <c r="D594" s="48"/>
      <c r="E594" s="48"/>
      <c r="F594" s="48"/>
      <c r="G594" s="48"/>
      <c r="H594" s="48"/>
      <c r="I594" s="48"/>
      <c r="J594" s="48"/>
      <c r="K594" s="48"/>
      <c r="L594" s="48"/>
      <c r="M594" s="48"/>
      <c r="N594" s="48"/>
      <c r="T594" s="62">
        <v>812210</v>
      </c>
      <c r="U594" s="62" t="s">
        <v>362</v>
      </c>
    </row>
    <row r="595" spans="1:21" x14ac:dyDescent="0.25">
      <c r="A595" s="48"/>
      <c r="B595" s="48"/>
      <c r="C595" s="48"/>
      <c r="D595" s="48"/>
      <c r="E595" s="48"/>
      <c r="F595" s="48"/>
      <c r="G595" s="48"/>
      <c r="H595" s="48"/>
      <c r="I595" s="48"/>
      <c r="J595" s="48"/>
      <c r="K595" s="48"/>
      <c r="L595" s="48"/>
      <c r="M595" s="48"/>
      <c r="N595" s="48"/>
      <c r="T595" s="62">
        <v>812220</v>
      </c>
      <c r="U595" s="62" t="s">
        <v>363</v>
      </c>
    </row>
    <row r="596" spans="1:21" x14ac:dyDescent="0.25">
      <c r="A596" s="48"/>
      <c r="B596" s="48"/>
      <c r="C596" s="48"/>
      <c r="D596" s="48"/>
      <c r="E596" s="48"/>
      <c r="F596" s="48"/>
      <c r="G596" s="48"/>
      <c r="H596" s="48"/>
      <c r="I596" s="48"/>
      <c r="J596" s="48"/>
      <c r="K596" s="48"/>
      <c r="L596" s="48"/>
      <c r="M596" s="48"/>
      <c r="N596" s="48"/>
      <c r="T596" s="62">
        <v>812290</v>
      </c>
      <c r="U596" s="62" t="s">
        <v>811</v>
      </c>
    </row>
    <row r="597" spans="1:21" x14ac:dyDescent="0.25">
      <c r="A597" s="48"/>
      <c r="B597" s="48"/>
      <c r="C597" s="48"/>
      <c r="D597" s="48"/>
      <c r="E597" s="48"/>
      <c r="F597" s="48"/>
      <c r="G597" s="48"/>
      <c r="H597" s="48"/>
      <c r="I597" s="48"/>
      <c r="J597" s="48"/>
      <c r="K597" s="48"/>
      <c r="L597" s="48"/>
      <c r="M597" s="48"/>
      <c r="N597" s="48"/>
      <c r="T597" s="62">
        <v>812300</v>
      </c>
      <c r="U597" s="62" t="s">
        <v>812</v>
      </c>
    </row>
    <row r="598" spans="1:21" x14ac:dyDescent="0.25">
      <c r="A598" s="48"/>
      <c r="B598" s="48"/>
      <c r="C598" s="48"/>
      <c r="D598" s="48"/>
      <c r="E598" s="48"/>
      <c r="F598" s="48"/>
      <c r="G598" s="48"/>
      <c r="H598" s="48"/>
      <c r="I598" s="48"/>
      <c r="J598" s="48"/>
      <c r="K598" s="48"/>
      <c r="L598" s="48"/>
      <c r="M598" s="48"/>
      <c r="N598" s="48"/>
      <c r="T598" s="62">
        <v>813000</v>
      </c>
      <c r="U598" s="62" t="s">
        <v>364</v>
      </c>
    </row>
    <row r="599" spans="1:21" x14ac:dyDescent="0.25">
      <c r="A599" s="48"/>
      <c r="B599" s="48"/>
      <c r="C599" s="48"/>
      <c r="D599" s="48"/>
      <c r="E599" s="48"/>
      <c r="F599" s="48"/>
      <c r="G599" s="48"/>
      <c r="H599" s="48"/>
      <c r="I599" s="48"/>
      <c r="J599" s="48"/>
      <c r="K599" s="48"/>
      <c r="L599" s="48"/>
      <c r="M599" s="48"/>
      <c r="N599" s="48"/>
      <c r="T599" s="62">
        <v>821000</v>
      </c>
      <c r="U599" s="62" t="s">
        <v>813</v>
      </c>
    </row>
    <row r="600" spans="1:21" x14ac:dyDescent="0.25">
      <c r="A600" s="48"/>
      <c r="B600" s="48"/>
      <c r="C600" s="48"/>
      <c r="D600" s="48"/>
      <c r="E600" s="48"/>
      <c r="F600" s="48"/>
      <c r="G600" s="48"/>
      <c r="H600" s="48"/>
      <c r="I600" s="48"/>
      <c r="J600" s="48"/>
      <c r="K600" s="48"/>
      <c r="L600" s="48"/>
      <c r="M600" s="48"/>
      <c r="N600" s="48"/>
      <c r="T600" s="62">
        <v>822000</v>
      </c>
      <c r="U600" s="62" t="s">
        <v>814</v>
      </c>
    </row>
    <row r="601" spans="1:21" x14ac:dyDescent="0.25">
      <c r="A601" s="48"/>
      <c r="B601" s="48"/>
      <c r="C601" s="48"/>
      <c r="D601" s="48"/>
      <c r="E601" s="48"/>
      <c r="F601" s="48"/>
      <c r="G601" s="48"/>
      <c r="H601" s="48"/>
      <c r="I601" s="48"/>
      <c r="J601" s="48"/>
      <c r="K601" s="48"/>
      <c r="L601" s="48"/>
      <c r="M601" s="48"/>
      <c r="N601" s="48"/>
      <c r="T601" s="62">
        <v>823000</v>
      </c>
      <c r="U601" s="62" t="s">
        <v>365</v>
      </c>
    </row>
    <row r="602" spans="1:21" x14ac:dyDescent="0.25">
      <c r="A602" s="48"/>
      <c r="B602" s="48"/>
      <c r="C602" s="48"/>
      <c r="D602" s="48"/>
      <c r="E602" s="48"/>
      <c r="F602" s="48"/>
      <c r="G602" s="48"/>
      <c r="H602" s="48"/>
      <c r="I602" s="48"/>
      <c r="J602" s="48"/>
      <c r="K602" s="48"/>
      <c r="L602" s="48"/>
      <c r="M602" s="48"/>
      <c r="N602" s="48"/>
      <c r="T602" s="62">
        <v>824000</v>
      </c>
      <c r="U602" s="62" t="s">
        <v>815</v>
      </c>
    </row>
    <row r="603" spans="1:21" x14ac:dyDescent="0.25">
      <c r="A603" s="48"/>
      <c r="B603" s="48"/>
      <c r="C603" s="48"/>
      <c r="D603" s="48"/>
      <c r="E603" s="48"/>
      <c r="F603" s="48"/>
      <c r="G603" s="48"/>
      <c r="H603" s="48"/>
      <c r="I603" s="48"/>
      <c r="J603" s="48"/>
      <c r="K603" s="48"/>
      <c r="L603" s="48"/>
      <c r="M603" s="48"/>
      <c r="N603" s="48"/>
      <c r="T603" s="62">
        <v>829100</v>
      </c>
      <c r="U603" s="62" t="s">
        <v>816</v>
      </c>
    </row>
    <row r="604" spans="1:21" x14ac:dyDescent="0.25">
      <c r="A604" s="48"/>
      <c r="B604" s="48"/>
      <c r="C604" s="48"/>
      <c r="D604" s="48"/>
      <c r="E604" s="48"/>
      <c r="F604" s="48"/>
      <c r="G604" s="48"/>
      <c r="H604" s="48"/>
      <c r="I604" s="48"/>
      <c r="J604" s="48"/>
      <c r="K604" s="48"/>
      <c r="L604" s="48"/>
      <c r="M604" s="48"/>
      <c r="N604" s="48"/>
      <c r="T604" s="62">
        <v>829200</v>
      </c>
      <c r="U604" s="62" t="s">
        <v>817</v>
      </c>
    </row>
    <row r="605" spans="1:21" x14ac:dyDescent="0.25">
      <c r="A605" s="48"/>
      <c r="B605" s="48"/>
      <c r="C605" s="48"/>
      <c r="D605" s="48"/>
      <c r="E605" s="48"/>
      <c r="F605" s="48"/>
      <c r="G605" s="48"/>
      <c r="H605" s="48"/>
      <c r="I605" s="48"/>
      <c r="J605" s="48"/>
      <c r="K605" s="48"/>
      <c r="L605" s="48"/>
      <c r="M605" s="48"/>
      <c r="N605" s="48"/>
      <c r="T605" s="62">
        <v>829900</v>
      </c>
      <c r="U605" s="62" t="s">
        <v>818</v>
      </c>
    </row>
    <row r="606" spans="1:21" x14ac:dyDescent="0.25">
      <c r="A606" s="48"/>
      <c r="B606" s="48"/>
      <c r="C606" s="48"/>
      <c r="D606" s="48"/>
      <c r="E606" s="48"/>
      <c r="F606" s="48"/>
      <c r="G606" s="48"/>
      <c r="H606" s="48"/>
      <c r="I606" s="48"/>
      <c r="J606" s="48"/>
      <c r="K606" s="48"/>
      <c r="L606" s="48"/>
      <c r="M606" s="48"/>
      <c r="N606" s="48"/>
      <c r="T606" s="62">
        <v>841100</v>
      </c>
      <c r="U606" s="62" t="s">
        <v>819</v>
      </c>
    </row>
    <row r="607" spans="1:21" x14ac:dyDescent="0.25">
      <c r="A607" s="48"/>
      <c r="B607" s="48"/>
      <c r="C607" s="48"/>
      <c r="D607" s="48"/>
      <c r="E607" s="48"/>
      <c r="F607" s="48"/>
      <c r="G607" s="48"/>
      <c r="H607" s="48"/>
      <c r="I607" s="48"/>
      <c r="J607" s="48"/>
      <c r="K607" s="48"/>
      <c r="L607" s="48"/>
      <c r="M607" s="48"/>
      <c r="N607" s="48"/>
      <c r="T607" s="62">
        <v>841200</v>
      </c>
      <c r="U607" s="62" t="s">
        <v>820</v>
      </c>
    </row>
    <row r="608" spans="1:21" x14ac:dyDescent="0.25">
      <c r="A608" s="48"/>
      <c r="B608" s="48"/>
      <c r="C608" s="48"/>
      <c r="D608" s="48"/>
      <c r="E608" s="48"/>
      <c r="F608" s="48"/>
      <c r="G608" s="48"/>
      <c r="H608" s="48"/>
      <c r="I608" s="48"/>
      <c r="J608" s="48"/>
      <c r="K608" s="48"/>
      <c r="L608" s="48"/>
      <c r="M608" s="48"/>
      <c r="N608" s="48"/>
      <c r="T608" s="62">
        <v>841300</v>
      </c>
      <c r="U608" s="62" t="s">
        <v>366</v>
      </c>
    </row>
    <row r="609" spans="1:21" x14ac:dyDescent="0.25">
      <c r="A609" s="48"/>
      <c r="B609" s="48"/>
      <c r="C609" s="48"/>
      <c r="D609" s="48"/>
      <c r="E609" s="48"/>
      <c r="F609" s="48"/>
      <c r="G609" s="48"/>
      <c r="H609" s="48"/>
      <c r="I609" s="48"/>
      <c r="J609" s="48"/>
      <c r="K609" s="48"/>
      <c r="L609" s="48"/>
      <c r="M609" s="48"/>
      <c r="N609" s="48"/>
      <c r="T609" s="62">
        <v>842100</v>
      </c>
      <c r="U609" s="62" t="s">
        <v>367</v>
      </c>
    </row>
    <row r="610" spans="1:21" x14ac:dyDescent="0.25">
      <c r="A610" s="48"/>
      <c r="B610" s="48"/>
      <c r="C610" s="48"/>
      <c r="D610" s="48"/>
      <c r="E610" s="48"/>
      <c r="F610" s="48"/>
      <c r="G610" s="48"/>
      <c r="H610" s="48"/>
      <c r="I610" s="48"/>
      <c r="J610" s="48"/>
      <c r="K610" s="48"/>
      <c r="L610" s="48"/>
      <c r="M610" s="48"/>
      <c r="N610" s="48"/>
      <c r="T610" s="62">
        <v>842200</v>
      </c>
      <c r="U610" s="62" t="s">
        <v>821</v>
      </c>
    </row>
    <row r="611" spans="1:21" x14ac:dyDescent="0.25">
      <c r="A611" s="48"/>
      <c r="B611" s="48"/>
      <c r="C611" s="48"/>
      <c r="D611" s="48"/>
      <c r="E611" s="48"/>
      <c r="F611" s="48"/>
      <c r="G611" s="48"/>
      <c r="H611" s="48"/>
      <c r="I611" s="48"/>
      <c r="J611" s="48"/>
      <c r="K611" s="48"/>
      <c r="L611" s="48"/>
      <c r="M611" s="48"/>
      <c r="N611" s="48"/>
      <c r="T611" s="62">
        <v>842300</v>
      </c>
      <c r="U611" s="62" t="s">
        <v>822</v>
      </c>
    </row>
    <row r="612" spans="1:21" x14ac:dyDescent="0.25">
      <c r="A612" s="48"/>
      <c r="B612" s="48"/>
      <c r="C612" s="48"/>
      <c r="D612" s="48"/>
      <c r="E612" s="48"/>
      <c r="F612" s="48"/>
      <c r="G612" s="48"/>
      <c r="H612" s="48"/>
      <c r="I612" s="48"/>
      <c r="J612" s="48"/>
      <c r="K612" s="48"/>
      <c r="L612" s="48"/>
      <c r="M612" s="48"/>
      <c r="N612" s="48"/>
      <c r="T612" s="62">
        <v>842400</v>
      </c>
      <c r="U612" s="62" t="s">
        <v>823</v>
      </c>
    </row>
    <row r="613" spans="1:21" x14ac:dyDescent="0.25">
      <c r="A613" s="48"/>
      <c r="B613" s="48"/>
      <c r="C613" s="48"/>
      <c r="D613" s="48"/>
      <c r="E613" s="48"/>
      <c r="F613" s="48"/>
      <c r="G613" s="48"/>
      <c r="H613" s="48"/>
      <c r="I613" s="48"/>
      <c r="J613" s="48"/>
      <c r="K613" s="48"/>
      <c r="L613" s="48"/>
      <c r="M613" s="48"/>
      <c r="N613" s="48"/>
      <c r="T613" s="62">
        <v>842500</v>
      </c>
      <c r="U613" s="62" t="s">
        <v>824</v>
      </c>
    </row>
    <row r="614" spans="1:21" x14ac:dyDescent="0.25">
      <c r="A614" s="48"/>
      <c r="B614" s="48"/>
      <c r="C614" s="48"/>
      <c r="D614" s="48"/>
      <c r="E614" s="48"/>
      <c r="F614" s="48"/>
      <c r="G614" s="48"/>
      <c r="H614" s="48"/>
      <c r="I614" s="48"/>
      <c r="J614" s="48"/>
      <c r="K614" s="48"/>
      <c r="L614" s="48"/>
      <c r="M614" s="48"/>
      <c r="N614" s="48"/>
      <c r="T614" s="62">
        <v>843000</v>
      </c>
      <c r="U614" s="62" t="s">
        <v>825</v>
      </c>
    </row>
    <row r="615" spans="1:21" x14ac:dyDescent="0.25">
      <c r="A615" s="48"/>
      <c r="B615" s="48"/>
      <c r="C615" s="48"/>
      <c r="D615" s="48"/>
      <c r="E615" s="48"/>
      <c r="F615" s="48"/>
      <c r="G615" s="48"/>
      <c r="H615" s="48"/>
      <c r="I615" s="48"/>
      <c r="J615" s="48"/>
      <c r="K615" s="48"/>
      <c r="L615" s="48"/>
      <c r="M615" s="48"/>
      <c r="N615" s="48"/>
      <c r="T615" s="62">
        <v>851000</v>
      </c>
      <c r="U615" s="62" t="s">
        <v>368</v>
      </c>
    </row>
    <row r="616" spans="1:21" x14ac:dyDescent="0.25">
      <c r="A616" s="48"/>
      <c r="B616" s="48"/>
      <c r="C616" s="48"/>
      <c r="D616" s="48"/>
      <c r="E616" s="48"/>
      <c r="F616" s="48"/>
      <c r="G616" s="48"/>
      <c r="H616" s="48"/>
      <c r="I616" s="48"/>
      <c r="J616" s="48"/>
      <c r="K616" s="48"/>
      <c r="L616" s="48"/>
      <c r="M616" s="48"/>
      <c r="N616" s="48"/>
      <c r="T616" s="62">
        <v>852010</v>
      </c>
      <c r="U616" s="62" t="s">
        <v>826</v>
      </c>
    </row>
    <row r="617" spans="1:21" x14ac:dyDescent="0.25">
      <c r="A617" s="48"/>
      <c r="B617" s="48"/>
      <c r="C617" s="48"/>
      <c r="D617" s="48"/>
      <c r="E617" s="48"/>
      <c r="F617" s="48"/>
      <c r="G617" s="48"/>
      <c r="H617" s="48"/>
      <c r="I617" s="48"/>
      <c r="J617" s="48"/>
      <c r="K617" s="48"/>
      <c r="L617" s="48"/>
      <c r="M617" s="48"/>
      <c r="N617" s="48"/>
      <c r="T617" s="62">
        <v>852020</v>
      </c>
      <c r="U617" s="62" t="s">
        <v>827</v>
      </c>
    </row>
    <row r="618" spans="1:21" x14ac:dyDescent="0.25">
      <c r="A618" s="48"/>
      <c r="B618" s="48"/>
      <c r="C618" s="48"/>
      <c r="D618" s="48"/>
      <c r="E618" s="48"/>
      <c r="F618" s="48"/>
      <c r="G618" s="48"/>
      <c r="H618" s="48"/>
      <c r="I618" s="48"/>
      <c r="J618" s="48"/>
      <c r="K618" s="48"/>
      <c r="L618" s="48"/>
      <c r="M618" s="48"/>
      <c r="N618" s="48"/>
      <c r="T618" s="62">
        <v>853110</v>
      </c>
      <c r="U618" s="62" t="s">
        <v>828</v>
      </c>
    </row>
    <row r="619" spans="1:21" x14ac:dyDescent="0.25">
      <c r="A619" s="48"/>
      <c r="B619" s="48"/>
      <c r="C619" s="48"/>
      <c r="D619" s="48"/>
      <c r="E619" s="48"/>
      <c r="F619" s="48"/>
      <c r="G619" s="48"/>
      <c r="H619" s="48"/>
      <c r="I619" s="48"/>
      <c r="J619" s="48"/>
      <c r="K619" s="48"/>
      <c r="L619" s="48"/>
      <c r="M619" s="48"/>
      <c r="N619" s="48"/>
      <c r="T619" s="62">
        <v>853120</v>
      </c>
      <c r="U619" s="62" t="s">
        <v>829</v>
      </c>
    </row>
    <row r="620" spans="1:21" x14ac:dyDescent="0.25">
      <c r="A620" s="48"/>
      <c r="B620" s="48"/>
      <c r="C620" s="48"/>
      <c r="D620" s="48"/>
      <c r="E620" s="48"/>
      <c r="F620" s="48"/>
      <c r="G620" s="48"/>
      <c r="H620" s="48"/>
      <c r="I620" s="48"/>
      <c r="J620" s="48"/>
      <c r="K620" s="48"/>
      <c r="L620" s="48"/>
      <c r="M620" s="48"/>
      <c r="N620" s="48"/>
      <c r="T620" s="62">
        <v>853200</v>
      </c>
      <c r="U620" s="62" t="s">
        <v>830</v>
      </c>
    </row>
    <row r="621" spans="1:21" x14ac:dyDescent="0.25">
      <c r="A621" s="48"/>
      <c r="B621" s="48"/>
      <c r="C621" s="48"/>
      <c r="D621" s="48"/>
      <c r="E621" s="48"/>
      <c r="F621" s="48"/>
      <c r="G621" s="48"/>
      <c r="H621" s="48"/>
      <c r="I621" s="48"/>
      <c r="J621" s="48"/>
      <c r="K621" s="48"/>
      <c r="L621" s="48"/>
      <c r="M621" s="48"/>
      <c r="N621" s="48"/>
      <c r="T621" s="62">
        <v>853300</v>
      </c>
      <c r="U621" s="62" t="s">
        <v>831</v>
      </c>
    </row>
    <row r="622" spans="1:21" x14ac:dyDescent="0.25">
      <c r="A622" s="48"/>
      <c r="B622" s="48"/>
      <c r="C622" s="48"/>
      <c r="D622" s="48"/>
      <c r="E622" s="48"/>
      <c r="F622" s="48"/>
      <c r="G622" s="48"/>
      <c r="H622" s="48"/>
      <c r="I622" s="48"/>
      <c r="J622" s="48"/>
      <c r="K622" s="48"/>
      <c r="L622" s="48"/>
      <c r="M622" s="48"/>
      <c r="N622" s="48"/>
      <c r="T622" s="62">
        <v>854000</v>
      </c>
      <c r="U622" s="62" t="s">
        <v>832</v>
      </c>
    </row>
    <row r="623" spans="1:21" x14ac:dyDescent="0.25">
      <c r="A623" s="48"/>
      <c r="B623" s="48"/>
      <c r="C623" s="48"/>
      <c r="D623" s="48"/>
      <c r="E623" s="48"/>
      <c r="F623" s="48"/>
      <c r="G623" s="48"/>
      <c r="H623" s="48"/>
      <c r="I623" s="48"/>
      <c r="J623" s="48"/>
      <c r="K623" s="48"/>
      <c r="L623" s="48"/>
      <c r="M623" s="48"/>
      <c r="N623" s="48"/>
      <c r="T623" s="62">
        <v>855100</v>
      </c>
      <c r="U623" s="62" t="s">
        <v>369</v>
      </c>
    </row>
    <row r="624" spans="1:21" x14ac:dyDescent="0.25">
      <c r="A624" s="48"/>
      <c r="B624" s="48"/>
      <c r="C624" s="48"/>
      <c r="D624" s="48"/>
      <c r="E624" s="48"/>
      <c r="F624" s="48"/>
      <c r="G624" s="48"/>
      <c r="H624" s="48"/>
      <c r="I624" s="48"/>
      <c r="J624" s="48"/>
      <c r="K624" s="48"/>
      <c r="L624" s="48"/>
      <c r="M624" s="48"/>
      <c r="N624" s="48"/>
      <c r="T624" s="62">
        <v>855200</v>
      </c>
      <c r="U624" s="62" t="s">
        <v>370</v>
      </c>
    </row>
    <row r="625" spans="1:21" x14ac:dyDescent="0.25">
      <c r="A625" s="48"/>
      <c r="B625" s="48"/>
      <c r="C625" s="48"/>
      <c r="D625" s="48"/>
      <c r="E625" s="48"/>
      <c r="F625" s="48"/>
      <c r="G625" s="48"/>
      <c r="H625" s="48"/>
      <c r="I625" s="48"/>
      <c r="J625" s="48"/>
      <c r="K625" s="48"/>
      <c r="L625" s="48"/>
      <c r="M625" s="48"/>
      <c r="N625" s="48"/>
      <c r="T625" s="62">
        <v>855300</v>
      </c>
      <c r="U625" s="62" t="s">
        <v>833</v>
      </c>
    </row>
    <row r="626" spans="1:21" x14ac:dyDescent="0.25">
      <c r="A626" s="48"/>
      <c r="B626" s="48"/>
      <c r="C626" s="48"/>
      <c r="D626" s="48"/>
      <c r="E626" s="48"/>
      <c r="F626" s="48"/>
      <c r="G626" s="48"/>
      <c r="H626" s="48"/>
      <c r="I626" s="48"/>
      <c r="J626" s="48"/>
      <c r="K626" s="48"/>
      <c r="L626" s="48"/>
      <c r="M626" s="48"/>
      <c r="N626" s="48"/>
      <c r="T626" s="62">
        <v>855900</v>
      </c>
      <c r="U626" s="62" t="s">
        <v>371</v>
      </c>
    </row>
    <row r="627" spans="1:21" x14ac:dyDescent="0.25">
      <c r="A627" s="48"/>
      <c r="B627" s="48"/>
      <c r="C627" s="48"/>
      <c r="D627" s="48"/>
      <c r="E627" s="48"/>
      <c r="F627" s="48"/>
      <c r="G627" s="48"/>
      <c r="H627" s="48"/>
      <c r="I627" s="48"/>
      <c r="J627" s="48"/>
      <c r="K627" s="48"/>
      <c r="L627" s="48"/>
      <c r="M627" s="48"/>
      <c r="N627" s="48"/>
      <c r="T627" s="62">
        <v>856100</v>
      </c>
      <c r="U627" s="62" t="s">
        <v>834</v>
      </c>
    </row>
    <row r="628" spans="1:21" x14ac:dyDescent="0.25">
      <c r="A628" s="48"/>
      <c r="B628" s="48"/>
      <c r="C628" s="48"/>
      <c r="D628" s="48"/>
      <c r="E628" s="48"/>
      <c r="F628" s="48"/>
      <c r="G628" s="48"/>
      <c r="H628" s="48"/>
      <c r="I628" s="48"/>
      <c r="J628" s="48"/>
      <c r="K628" s="48"/>
      <c r="L628" s="48"/>
      <c r="M628" s="48"/>
      <c r="N628" s="48"/>
      <c r="T628" s="62">
        <v>856900</v>
      </c>
      <c r="U628" s="62" t="s">
        <v>835</v>
      </c>
    </row>
    <row r="629" spans="1:21" x14ac:dyDescent="0.25">
      <c r="A629" s="48"/>
      <c r="B629" s="48"/>
      <c r="C629" s="48"/>
      <c r="D629" s="48"/>
      <c r="E629" s="48"/>
      <c r="F629" s="48"/>
      <c r="G629" s="48"/>
      <c r="H629" s="48"/>
      <c r="I629" s="48"/>
      <c r="J629" s="48"/>
      <c r="K629" s="48"/>
      <c r="L629" s="48"/>
      <c r="M629" s="48"/>
      <c r="N629" s="48"/>
      <c r="T629" s="62">
        <v>861000</v>
      </c>
      <c r="U629" s="62" t="s">
        <v>836</v>
      </c>
    </row>
    <row r="630" spans="1:21" x14ac:dyDescent="0.25">
      <c r="A630" s="48"/>
      <c r="B630" s="48"/>
      <c r="C630" s="48"/>
      <c r="D630" s="48"/>
      <c r="E630" s="48"/>
      <c r="F630" s="48"/>
      <c r="G630" s="48"/>
      <c r="H630" s="48"/>
      <c r="I630" s="48"/>
      <c r="J630" s="48"/>
      <c r="K630" s="48"/>
      <c r="L630" s="48"/>
      <c r="M630" s="48"/>
      <c r="N630" s="48"/>
      <c r="T630" s="62">
        <v>862100</v>
      </c>
      <c r="U630" s="62" t="s">
        <v>837</v>
      </c>
    </row>
    <row r="631" spans="1:21" x14ac:dyDescent="0.25">
      <c r="A631" s="48"/>
      <c r="B631" s="48"/>
      <c r="C631" s="48"/>
      <c r="D631" s="48"/>
      <c r="E631" s="48"/>
      <c r="F631" s="48"/>
      <c r="G631" s="48"/>
      <c r="H631" s="48"/>
      <c r="I631" s="48"/>
      <c r="J631" s="48"/>
      <c r="K631" s="48"/>
      <c r="L631" s="48"/>
      <c r="M631" s="48"/>
      <c r="N631" s="48"/>
      <c r="T631" s="62">
        <v>862200</v>
      </c>
      <c r="U631" s="62" t="s">
        <v>838</v>
      </c>
    </row>
    <row r="632" spans="1:21" x14ac:dyDescent="0.25">
      <c r="A632" s="48"/>
      <c r="B632" s="48"/>
      <c r="C632" s="48"/>
      <c r="D632" s="48"/>
      <c r="E632" s="48"/>
      <c r="F632" s="48"/>
      <c r="G632" s="48"/>
      <c r="H632" s="48"/>
      <c r="I632" s="48"/>
      <c r="J632" s="48"/>
      <c r="K632" s="48"/>
      <c r="L632" s="48"/>
      <c r="M632" s="48"/>
      <c r="N632" s="48"/>
      <c r="T632" s="62">
        <v>862300</v>
      </c>
      <c r="U632" s="62" t="s">
        <v>839</v>
      </c>
    </row>
    <row r="633" spans="1:21" x14ac:dyDescent="0.25">
      <c r="A633" s="48"/>
      <c r="B633" s="48"/>
      <c r="C633" s="48"/>
      <c r="D633" s="48"/>
      <c r="E633" s="48"/>
      <c r="F633" s="48"/>
      <c r="G633" s="48"/>
      <c r="H633" s="48"/>
      <c r="I633" s="48"/>
      <c r="J633" s="48"/>
      <c r="K633" s="48"/>
      <c r="L633" s="48"/>
      <c r="M633" s="48"/>
      <c r="N633" s="48"/>
      <c r="T633" s="62">
        <v>869100</v>
      </c>
      <c r="U633" s="62" t="s">
        <v>840</v>
      </c>
    </row>
    <row r="634" spans="1:21" x14ac:dyDescent="0.25">
      <c r="A634" s="48"/>
      <c r="B634" s="48"/>
      <c r="C634" s="48"/>
      <c r="D634" s="48"/>
      <c r="E634" s="48"/>
      <c r="F634" s="48"/>
      <c r="G634" s="48"/>
      <c r="H634" s="48"/>
      <c r="I634" s="48"/>
      <c r="J634" s="48"/>
      <c r="K634" s="48"/>
      <c r="L634" s="48"/>
      <c r="M634" s="48"/>
      <c r="N634" s="48"/>
      <c r="T634" s="62">
        <v>869200</v>
      </c>
      <c r="U634" s="62" t="s">
        <v>841</v>
      </c>
    </row>
    <row r="635" spans="1:21" x14ac:dyDescent="0.25">
      <c r="A635" s="48"/>
      <c r="B635" s="48"/>
      <c r="C635" s="48"/>
      <c r="D635" s="48"/>
      <c r="E635" s="48"/>
      <c r="F635" s="48"/>
      <c r="G635" s="48"/>
      <c r="H635" s="48"/>
      <c r="I635" s="48"/>
      <c r="J635" s="48"/>
      <c r="K635" s="48"/>
      <c r="L635" s="48"/>
      <c r="M635" s="48"/>
      <c r="N635" s="48"/>
      <c r="T635" s="62">
        <v>869300</v>
      </c>
      <c r="U635" s="62" t="s">
        <v>842</v>
      </c>
    </row>
    <row r="636" spans="1:21" x14ac:dyDescent="0.25">
      <c r="A636" s="48"/>
      <c r="B636" s="48"/>
      <c r="C636" s="48"/>
      <c r="D636" s="48"/>
      <c r="E636" s="48"/>
      <c r="F636" s="48"/>
      <c r="G636" s="48"/>
      <c r="H636" s="48"/>
      <c r="I636" s="48"/>
      <c r="J636" s="48"/>
      <c r="K636" s="48"/>
      <c r="L636" s="48"/>
      <c r="M636" s="48"/>
      <c r="N636" s="48"/>
      <c r="T636" s="62">
        <v>869400</v>
      </c>
      <c r="U636" s="62" t="s">
        <v>843</v>
      </c>
    </row>
    <row r="637" spans="1:21" x14ac:dyDescent="0.25">
      <c r="A637" s="48"/>
      <c r="B637" s="48"/>
      <c r="C637" s="48"/>
      <c r="D637" s="48"/>
      <c r="E637" s="48"/>
      <c r="F637" s="48"/>
      <c r="G637" s="48"/>
      <c r="H637" s="48"/>
      <c r="I637" s="48"/>
      <c r="J637" s="48"/>
      <c r="K637" s="48"/>
      <c r="L637" s="48"/>
      <c r="M637" s="48"/>
      <c r="N637" s="48"/>
      <c r="T637" s="62">
        <v>869500</v>
      </c>
      <c r="U637" s="62" t="s">
        <v>844</v>
      </c>
    </row>
    <row r="638" spans="1:21" x14ac:dyDescent="0.25">
      <c r="A638" s="48"/>
      <c r="B638" s="48"/>
      <c r="C638" s="48"/>
      <c r="D638" s="48"/>
      <c r="E638" s="48"/>
      <c r="F638" s="48"/>
      <c r="G638" s="48"/>
      <c r="H638" s="48"/>
      <c r="I638" s="48"/>
      <c r="J638" s="48"/>
      <c r="K638" s="48"/>
      <c r="L638" s="48"/>
      <c r="M638" s="48"/>
      <c r="N638" s="48"/>
      <c r="T638" s="62">
        <v>869600</v>
      </c>
      <c r="U638" s="62" t="s">
        <v>845</v>
      </c>
    </row>
    <row r="639" spans="1:21" x14ac:dyDescent="0.25">
      <c r="A639" s="48"/>
      <c r="B639" s="48"/>
      <c r="C639" s="48"/>
      <c r="D639" s="48"/>
      <c r="E639" s="48"/>
      <c r="F639" s="48"/>
      <c r="G639" s="48"/>
      <c r="H639" s="48"/>
      <c r="I639" s="48"/>
      <c r="J639" s="48"/>
      <c r="K639" s="48"/>
      <c r="L639" s="48"/>
      <c r="M639" s="48"/>
      <c r="N639" s="48"/>
      <c r="T639" s="62">
        <v>869700</v>
      </c>
      <c r="U639" s="62" t="s">
        <v>846</v>
      </c>
    </row>
    <row r="640" spans="1:21" x14ac:dyDescent="0.25">
      <c r="A640" s="48"/>
      <c r="B640" s="48"/>
      <c r="C640" s="48"/>
      <c r="D640" s="48"/>
      <c r="E640" s="48"/>
      <c r="F640" s="48"/>
      <c r="G640" s="48"/>
      <c r="H640" s="48"/>
      <c r="I640" s="48"/>
      <c r="J640" s="48"/>
      <c r="K640" s="48"/>
      <c r="L640" s="48"/>
      <c r="M640" s="48"/>
      <c r="N640" s="48"/>
      <c r="T640" s="62">
        <v>869900</v>
      </c>
      <c r="U640" s="62" t="s">
        <v>847</v>
      </c>
    </row>
    <row r="641" spans="1:21" x14ac:dyDescent="0.25">
      <c r="A641" s="48"/>
      <c r="B641" s="48"/>
      <c r="C641" s="48"/>
      <c r="D641" s="48"/>
      <c r="E641" s="48"/>
      <c r="F641" s="48"/>
      <c r="G641" s="48"/>
      <c r="H641" s="48"/>
      <c r="I641" s="48"/>
      <c r="J641" s="48"/>
      <c r="K641" s="48"/>
      <c r="L641" s="48"/>
      <c r="M641" s="48"/>
      <c r="N641" s="48"/>
      <c r="T641" s="62">
        <v>871010</v>
      </c>
      <c r="U641" s="62" t="s">
        <v>848</v>
      </c>
    </row>
    <row r="642" spans="1:21" x14ac:dyDescent="0.25">
      <c r="A642" s="48"/>
      <c r="B642" s="48"/>
      <c r="C642" s="48"/>
      <c r="D642" s="48"/>
      <c r="E642" s="48"/>
      <c r="F642" s="48"/>
      <c r="G642" s="48"/>
      <c r="H642" s="48"/>
      <c r="I642" s="48"/>
      <c r="J642" s="48"/>
      <c r="K642" s="48"/>
      <c r="L642" s="48"/>
      <c r="M642" s="48"/>
      <c r="N642" s="48"/>
      <c r="T642" s="62">
        <v>871020</v>
      </c>
      <c r="U642" s="62" t="s">
        <v>372</v>
      </c>
    </row>
    <row r="643" spans="1:21" x14ac:dyDescent="0.25">
      <c r="A643" s="48"/>
      <c r="B643" s="48"/>
      <c r="C643" s="48"/>
      <c r="D643" s="48"/>
      <c r="E643" s="48"/>
      <c r="F643" s="48"/>
      <c r="G643" s="48"/>
      <c r="H643" s="48"/>
      <c r="I643" s="48"/>
      <c r="J643" s="48"/>
      <c r="K643" s="48"/>
      <c r="L643" s="48"/>
      <c r="M643" s="48"/>
      <c r="N643" s="48"/>
      <c r="T643" s="62">
        <v>872010</v>
      </c>
      <c r="U643" s="62" t="s">
        <v>849</v>
      </c>
    </row>
    <row r="644" spans="1:21" x14ac:dyDescent="0.25">
      <c r="A644" s="48"/>
      <c r="B644" s="48"/>
      <c r="C644" s="48"/>
      <c r="D644" s="48"/>
      <c r="E644" s="48"/>
      <c r="F644" s="48"/>
      <c r="G644" s="48"/>
      <c r="H644" s="48"/>
      <c r="I644" s="48"/>
      <c r="J644" s="48"/>
      <c r="K644" s="48"/>
      <c r="L644" s="48"/>
      <c r="M644" s="48"/>
      <c r="N644" s="48"/>
      <c r="T644" s="62">
        <v>872020</v>
      </c>
      <c r="U644" s="62" t="s">
        <v>850</v>
      </c>
    </row>
    <row r="645" spans="1:21" x14ac:dyDescent="0.25">
      <c r="A645" s="48"/>
      <c r="B645" s="48"/>
      <c r="C645" s="48"/>
      <c r="D645" s="48"/>
      <c r="E645" s="48"/>
      <c r="F645" s="48"/>
      <c r="G645" s="48"/>
      <c r="H645" s="48"/>
      <c r="I645" s="48"/>
      <c r="J645" s="48"/>
      <c r="K645" s="48"/>
      <c r="L645" s="48"/>
      <c r="M645" s="48"/>
      <c r="N645" s="48"/>
      <c r="T645" s="62">
        <v>873010</v>
      </c>
      <c r="U645" s="62" t="s">
        <v>851</v>
      </c>
    </row>
    <row r="646" spans="1:21" x14ac:dyDescent="0.25">
      <c r="A646" s="48"/>
      <c r="B646" s="48"/>
      <c r="C646" s="48"/>
      <c r="D646" s="48"/>
      <c r="E646" s="48"/>
      <c r="F646" s="48"/>
      <c r="G646" s="48"/>
      <c r="H646" s="48"/>
      <c r="I646" s="48"/>
      <c r="J646" s="48"/>
      <c r="K646" s="48"/>
      <c r="L646" s="48"/>
      <c r="M646" s="48"/>
      <c r="N646" s="48"/>
      <c r="T646" s="62">
        <v>873020</v>
      </c>
      <c r="U646" s="62" t="s">
        <v>852</v>
      </c>
    </row>
    <row r="647" spans="1:21" x14ac:dyDescent="0.25">
      <c r="A647" s="48"/>
      <c r="B647" s="48"/>
      <c r="C647" s="48"/>
      <c r="D647" s="48"/>
      <c r="E647" s="48"/>
      <c r="F647" s="48"/>
      <c r="G647" s="48"/>
      <c r="H647" s="48"/>
      <c r="I647" s="48"/>
      <c r="J647" s="48"/>
      <c r="K647" s="48"/>
      <c r="L647" s="48"/>
      <c r="M647" s="48"/>
      <c r="N647" s="48"/>
      <c r="T647" s="62">
        <v>879100</v>
      </c>
      <c r="U647" s="62" t="s">
        <v>853</v>
      </c>
    </row>
    <row r="648" spans="1:21" x14ac:dyDescent="0.25">
      <c r="A648" s="48"/>
      <c r="B648" s="48"/>
      <c r="C648" s="48"/>
      <c r="D648" s="48"/>
      <c r="E648" s="48"/>
      <c r="F648" s="48"/>
      <c r="G648" s="48"/>
      <c r="H648" s="48"/>
      <c r="I648" s="48"/>
      <c r="J648" s="48"/>
      <c r="K648" s="48"/>
      <c r="L648" s="48"/>
      <c r="M648" s="48"/>
      <c r="N648" s="48"/>
      <c r="T648" s="62">
        <v>879910</v>
      </c>
      <c r="U648" s="62" t="s">
        <v>854</v>
      </c>
    </row>
    <row r="649" spans="1:21" x14ac:dyDescent="0.25">
      <c r="A649" s="48"/>
      <c r="B649" s="48"/>
      <c r="C649" s="48"/>
      <c r="D649" s="48"/>
      <c r="E649" s="48"/>
      <c r="F649" s="48"/>
      <c r="G649" s="48"/>
      <c r="H649" s="48"/>
      <c r="I649" s="48"/>
      <c r="J649" s="48"/>
      <c r="K649" s="48"/>
      <c r="L649" s="48"/>
      <c r="M649" s="48"/>
      <c r="N649" s="48"/>
      <c r="T649" s="62">
        <v>879920</v>
      </c>
      <c r="U649" s="62" t="s">
        <v>373</v>
      </c>
    </row>
    <row r="650" spans="1:21" x14ac:dyDescent="0.25">
      <c r="A650" s="48"/>
      <c r="B650" s="48"/>
      <c r="C650" s="48"/>
      <c r="D650" s="48"/>
      <c r="E650" s="48"/>
      <c r="F650" s="48"/>
      <c r="G650" s="48"/>
      <c r="H650" s="48"/>
      <c r="I650" s="48"/>
      <c r="J650" s="48"/>
      <c r="K650" s="48"/>
      <c r="L650" s="48"/>
      <c r="M650" s="48"/>
      <c r="N650" s="48"/>
      <c r="T650" s="62">
        <v>879930</v>
      </c>
      <c r="U650" s="62" t="s">
        <v>855</v>
      </c>
    </row>
    <row r="651" spans="1:21" x14ac:dyDescent="0.25">
      <c r="A651" s="48"/>
      <c r="B651" s="48"/>
      <c r="C651" s="48"/>
      <c r="D651" s="48"/>
      <c r="E651" s="48"/>
      <c r="F651" s="48"/>
      <c r="G651" s="48"/>
      <c r="H651" s="48"/>
      <c r="I651" s="48"/>
      <c r="J651" s="48"/>
      <c r="K651" s="48"/>
      <c r="L651" s="48"/>
      <c r="M651" s="48"/>
      <c r="N651" s="48"/>
      <c r="T651" s="62">
        <v>879990</v>
      </c>
      <c r="U651" s="62" t="s">
        <v>856</v>
      </c>
    </row>
    <row r="652" spans="1:21" x14ac:dyDescent="0.25">
      <c r="A652" s="48"/>
      <c r="B652" s="48"/>
      <c r="C652" s="48"/>
      <c r="D652" s="48"/>
      <c r="E652" s="48"/>
      <c r="F652" s="48"/>
      <c r="G652" s="48"/>
      <c r="H652" s="48"/>
      <c r="I652" s="48"/>
      <c r="J652" s="48"/>
      <c r="K652" s="48"/>
      <c r="L652" s="48"/>
      <c r="M652" s="48"/>
      <c r="N652" s="48"/>
      <c r="T652" s="62">
        <v>881010</v>
      </c>
      <c r="U652" s="62" t="s">
        <v>857</v>
      </c>
    </row>
    <row r="653" spans="1:21" x14ac:dyDescent="0.25">
      <c r="A653" s="48"/>
      <c r="B653" s="48"/>
      <c r="C653" s="48"/>
      <c r="D653" s="48"/>
      <c r="E653" s="48"/>
      <c r="F653" s="48"/>
      <c r="G653" s="48"/>
      <c r="H653" s="48"/>
      <c r="I653" s="48"/>
      <c r="J653" s="48"/>
      <c r="K653" s="48"/>
      <c r="L653" s="48"/>
      <c r="M653" s="48"/>
      <c r="N653" s="48"/>
      <c r="T653" s="62">
        <v>881020</v>
      </c>
      <c r="U653" s="62" t="s">
        <v>858</v>
      </c>
    </row>
    <row r="654" spans="1:21" x14ac:dyDescent="0.25">
      <c r="A654" s="48"/>
      <c r="B654" s="48"/>
      <c r="C654" s="48"/>
      <c r="D654" s="48"/>
      <c r="E654" s="48"/>
      <c r="F654" s="48"/>
      <c r="G654" s="48"/>
      <c r="H654" s="48"/>
      <c r="I654" s="48"/>
      <c r="J654" s="48"/>
      <c r="K654" s="48"/>
      <c r="L654" s="48"/>
      <c r="M654" s="48"/>
      <c r="N654" s="48"/>
      <c r="T654" s="62">
        <v>881030</v>
      </c>
      <c r="U654" s="62" t="s">
        <v>859</v>
      </c>
    </row>
    <row r="655" spans="1:21" x14ac:dyDescent="0.25">
      <c r="A655" s="48"/>
      <c r="B655" s="48"/>
      <c r="C655" s="48"/>
      <c r="D655" s="48"/>
      <c r="E655" s="48"/>
      <c r="F655" s="48"/>
      <c r="G655" s="48"/>
      <c r="H655" s="48"/>
      <c r="I655" s="48"/>
      <c r="J655" s="48"/>
      <c r="K655" s="48"/>
      <c r="L655" s="48"/>
      <c r="M655" s="48"/>
      <c r="N655" s="48"/>
      <c r="T655" s="62">
        <v>889110</v>
      </c>
      <c r="U655" s="62" t="s">
        <v>860</v>
      </c>
    </row>
    <row r="656" spans="1:21" x14ac:dyDescent="0.25">
      <c r="A656" s="48"/>
      <c r="B656" s="48"/>
      <c r="C656" s="48"/>
      <c r="D656" s="48"/>
      <c r="E656" s="48"/>
      <c r="F656" s="48"/>
      <c r="G656" s="48"/>
      <c r="H656" s="48"/>
      <c r="I656" s="48"/>
      <c r="J656" s="48"/>
      <c r="K656" s="48"/>
      <c r="L656" s="48"/>
      <c r="M656" s="48"/>
      <c r="N656" s="48"/>
      <c r="T656" s="62">
        <v>889120</v>
      </c>
      <c r="U656" s="62" t="s">
        <v>861</v>
      </c>
    </row>
    <row r="657" spans="1:21" x14ac:dyDescent="0.25">
      <c r="A657" s="48"/>
      <c r="B657" s="48"/>
      <c r="C657" s="48"/>
      <c r="D657" s="48"/>
      <c r="E657" s="48"/>
      <c r="F657" s="48"/>
      <c r="G657" s="48"/>
      <c r="H657" s="48"/>
      <c r="I657" s="48"/>
      <c r="J657" s="48"/>
      <c r="K657" s="48"/>
      <c r="L657" s="48"/>
      <c r="M657" s="48"/>
      <c r="N657" s="48"/>
      <c r="T657" s="62">
        <v>889130</v>
      </c>
      <c r="U657" s="62" t="s">
        <v>862</v>
      </c>
    </row>
    <row r="658" spans="1:21" x14ac:dyDescent="0.25">
      <c r="A658" s="48"/>
      <c r="B658" s="48"/>
      <c r="C658" s="48"/>
      <c r="D658" s="48"/>
      <c r="E658" s="48"/>
      <c r="F658" s="48"/>
      <c r="G658" s="48"/>
      <c r="H658" s="48"/>
      <c r="I658" s="48"/>
      <c r="J658" s="48"/>
      <c r="K658" s="48"/>
      <c r="L658" s="48"/>
      <c r="M658" s="48"/>
      <c r="N658" s="48"/>
      <c r="T658" s="62">
        <v>889140</v>
      </c>
      <c r="U658" s="62" t="s">
        <v>863</v>
      </c>
    </row>
    <row r="659" spans="1:21" x14ac:dyDescent="0.25">
      <c r="A659" s="48"/>
      <c r="B659" s="48"/>
      <c r="C659" s="48"/>
      <c r="D659" s="48"/>
      <c r="E659" s="48"/>
      <c r="F659" s="48"/>
      <c r="G659" s="48"/>
      <c r="H659" s="48"/>
      <c r="I659" s="48"/>
      <c r="J659" s="48"/>
      <c r="K659" s="48"/>
      <c r="L659" s="48"/>
      <c r="M659" s="48"/>
      <c r="N659" s="48"/>
      <c r="T659" s="62">
        <v>889150</v>
      </c>
      <c r="U659" s="62" t="s">
        <v>864</v>
      </c>
    </row>
    <row r="660" spans="1:21" x14ac:dyDescent="0.25">
      <c r="A660" s="48"/>
      <c r="B660" s="48"/>
      <c r="C660" s="48"/>
      <c r="D660" s="48"/>
      <c r="E660" s="48"/>
      <c r="F660" s="48"/>
      <c r="G660" s="48"/>
      <c r="H660" s="48"/>
      <c r="I660" s="48"/>
      <c r="J660" s="48"/>
      <c r="K660" s="48"/>
      <c r="L660" s="48"/>
      <c r="M660" s="48"/>
      <c r="N660" s="48"/>
      <c r="T660" s="62">
        <v>889160</v>
      </c>
      <c r="U660" s="62" t="s">
        <v>865</v>
      </c>
    </row>
    <row r="661" spans="1:21" x14ac:dyDescent="0.25">
      <c r="A661" s="48"/>
      <c r="B661" s="48"/>
      <c r="C661" s="48"/>
      <c r="D661" s="48"/>
      <c r="E661" s="48"/>
      <c r="F661" s="48"/>
      <c r="G661" s="48"/>
      <c r="H661" s="48"/>
      <c r="I661" s="48"/>
      <c r="J661" s="48"/>
      <c r="K661" s="48"/>
      <c r="L661" s="48"/>
      <c r="M661" s="48"/>
      <c r="N661" s="48"/>
      <c r="T661" s="62">
        <v>889910</v>
      </c>
      <c r="U661" s="62" t="s">
        <v>866</v>
      </c>
    </row>
    <row r="662" spans="1:21" x14ac:dyDescent="0.25">
      <c r="A662" s="48"/>
      <c r="B662" s="48"/>
      <c r="C662" s="48"/>
      <c r="D662" s="48"/>
      <c r="E662" s="48"/>
      <c r="F662" s="48"/>
      <c r="G662" s="48"/>
      <c r="H662" s="48"/>
      <c r="I662" s="48"/>
      <c r="J662" s="48"/>
      <c r="K662" s="48"/>
      <c r="L662" s="48"/>
      <c r="M662" s="48"/>
      <c r="N662" s="48"/>
      <c r="T662" s="62">
        <v>889920</v>
      </c>
      <c r="U662" s="62" t="s">
        <v>867</v>
      </c>
    </row>
    <row r="663" spans="1:21" x14ac:dyDescent="0.25">
      <c r="A663" s="48"/>
      <c r="B663" s="48"/>
      <c r="C663" s="48"/>
      <c r="D663" s="48"/>
      <c r="E663" s="48"/>
      <c r="F663" s="48"/>
      <c r="G663" s="48"/>
      <c r="H663" s="48"/>
      <c r="I663" s="48"/>
      <c r="J663" s="48"/>
      <c r="K663" s="48"/>
      <c r="L663" s="48"/>
      <c r="M663" s="48"/>
      <c r="N663" s="48"/>
      <c r="T663" s="62">
        <v>889990</v>
      </c>
      <c r="U663" s="62" t="s">
        <v>868</v>
      </c>
    </row>
    <row r="664" spans="1:21" x14ac:dyDescent="0.25">
      <c r="A664" s="48"/>
      <c r="B664" s="48"/>
      <c r="C664" s="48"/>
      <c r="D664" s="48"/>
      <c r="E664" s="48"/>
      <c r="F664" s="48"/>
      <c r="G664" s="48"/>
      <c r="H664" s="48"/>
      <c r="I664" s="48"/>
      <c r="J664" s="48"/>
      <c r="K664" s="48"/>
      <c r="L664" s="48"/>
      <c r="M664" s="48"/>
      <c r="N664" s="48"/>
      <c r="T664" s="62">
        <v>901100</v>
      </c>
      <c r="U664" s="62" t="s">
        <v>869</v>
      </c>
    </row>
    <row r="665" spans="1:21" x14ac:dyDescent="0.25">
      <c r="A665" s="48"/>
      <c r="B665" s="48"/>
      <c r="C665" s="48"/>
      <c r="D665" s="48"/>
      <c r="E665" s="48"/>
      <c r="F665" s="48"/>
      <c r="G665" s="48"/>
      <c r="H665" s="48"/>
      <c r="I665" s="48"/>
      <c r="J665" s="48"/>
      <c r="K665" s="48"/>
      <c r="L665" s="48"/>
      <c r="M665" s="48"/>
      <c r="N665" s="48"/>
      <c r="T665" s="62">
        <v>901200</v>
      </c>
      <c r="U665" s="62" t="s">
        <v>870</v>
      </c>
    </row>
    <row r="666" spans="1:21" x14ac:dyDescent="0.25">
      <c r="A666" s="48"/>
      <c r="B666" s="48"/>
      <c r="C666" s="48"/>
      <c r="D666" s="48"/>
      <c r="E666" s="48"/>
      <c r="F666" s="48"/>
      <c r="G666" s="48"/>
      <c r="H666" s="48"/>
      <c r="I666" s="48"/>
      <c r="J666" s="48"/>
      <c r="K666" s="48"/>
      <c r="L666" s="48"/>
      <c r="M666" s="48"/>
      <c r="N666" s="48"/>
      <c r="T666" s="62">
        <v>901300</v>
      </c>
      <c r="U666" s="62" t="s">
        <v>871</v>
      </c>
    </row>
    <row r="667" spans="1:21" x14ac:dyDescent="0.25">
      <c r="A667" s="48"/>
      <c r="B667" s="48"/>
      <c r="C667" s="48"/>
      <c r="D667" s="48"/>
      <c r="E667" s="48"/>
      <c r="F667" s="48"/>
      <c r="G667" s="48"/>
      <c r="H667" s="48"/>
      <c r="I667" s="48"/>
      <c r="J667" s="48"/>
      <c r="K667" s="48"/>
      <c r="L667" s="48"/>
      <c r="M667" s="48"/>
      <c r="N667" s="48"/>
      <c r="T667" s="62">
        <v>902010</v>
      </c>
      <c r="U667" s="62" t="s">
        <v>872</v>
      </c>
    </row>
    <row r="668" spans="1:21" x14ac:dyDescent="0.25">
      <c r="A668" s="48"/>
      <c r="B668" s="48"/>
      <c r="C668" s="48"/>
      <c r="D668" s="48"/>
      <c r="E668" s="48"/>
      <c r="F668" s="48"/>
      <c r="G668" s="48"/>
      <c r="H668" s="48"/>
      <c r="I668" s="48"/>
      <c r="J668" s="48"/>
      <c r="K668" s="48"/>
      <c r="L668" s="48"/>
      <c r="M668" s="48"/>
      <c r="N668" s="48"/>
      <c r="T668" s="62">
        <v>902020</v>
      </c>
      <c r="U668" s="62" t="s">
        <v>374</v>
      </c>
    </row>
    <row r="669" spans="1:21" x14ac:dyDescent="0.25">
      <c r="A669" s="48"/>
      <c r="B669" s="48"/>
      <c r="C669" s="48"/>
      <c r="D669" s="48"/>
      <c r="E669" s="48"/>
      <c r="F669" s="48"/>
      <c r="G669" s="48"/>
      <c r="H669" s="48"/>
      <c r="I669" s="48"/>
      <c r="J669" s="48"/>
      <c r="K669" s="48"/>
      <c r="L669" s="48"/>
      <c r="M669" s="48"/>
      <c r="N669" s="48"/>
      <c r="T669" s="62">
        <v>903100</v>
      </c>
      <c r="U669" s="62" t="s">
        <v>375</v>
      </c>
    </row>
    <row r="670" spans="1:21" x14ac:dyDescent="0.25">
      <c r="A670" s="48"/>
      <c r="B670" s="48"/>
      <c r="C670" s="48"/>
      <c r="D670" s="48"/>
      <c r="E670" s="48"/>
      <c r="F670" s="48"/>
      <c r="G670" s="48"/>
      <c r="H670" s="48"/>
      <c r="I670" s="48"/>
      <c r="J670" s="48"/>
      <c r="K670" s="48"/>
      <c r="L670" s="48"/>
      <c r="M670" s="48"/>
      <c r="N670" s="48"/>
      <c r="T670" s="62">
        <v>903910</v>
      </c>
      <c r="U670" s="62" t="s">
        <v>873</v>
      </c>
    </row>
    <row r="671" spans="1:21" x14ac:dyDescent="0.25">
      <c r="A671" s="48"/>
      <c r="B671" s="48"/>
      <c r="C671" s="48"/>
      <c r="D671" s="48"/>
      <c r="E671" s="48"/>
      <c r="F671" s="48"/>
      <c r="G671" s="48"/>
      <c r="H671" s="48"/>
      <c r="I671" s="48"/>
      <c r="J671" s="48"/>
      <c r="K671" s="48"/>
      <c r="L671" s="48"/>
      <c r="M671" s="48"/>
      <c r="N671" s="48"/>
      <c r="T671" s="62">
        <v>903920</v>
      </c>
      <c r="U671" s="62" t="s">
        <v>874</v>
      </c>
    </row>
    <row r="672" spans="1:21" x14ac:dyDescent="0.25">
      <c r="A672" s="48"/>
      <c r="B672" s="48"/>
      <c r="C672" s="48"/>
      <c r="D672" s="48"/>
      <c r="E672" s="48"/>
      <c r="F672" s="48"/>
      <c r="G672" s="48"/>
      <c r="H672" s="48"/>
      <c r="I672" s="48"/>
      <c r="J672" s="48"/>
      <c r="K672" s="48"/>
      <c r="L672" s="48"/>
      <c r="M672" s="48"/>
      <c r="N672" s="48"/>
      <c r="T672" s="62">
        <v>911100</v>
      </c>
      <c r="U672" s="62" t="s">
        <v>875</v>
      </c>
    </row>
    <row r="673" spans="1:21" x14ac:dyDescent="0.25">
      <c r="A673" s="48"/>
      <c r="B673" s="48"/>
      <c r="C673" s="48"/>
      <c r="D673" s="48"/>
      <c r="E673" s="48"/>
      <c r="F673" s="48"/>
      <c r="G673" s="48"/>
      <c r="H673" s="48"/>
      <c r="I673" s="48"/>
      <c r="J673" s="48"/>
      <c r="K673" s="48"/>
      <c r="L673" s="48"/>
      <c r="M673" s="48"/>
      <c r="N673" s="48"/>
      <c r="T673" s="62">
        <v>911200</v>
      </c>
      <c r="U673" s="62" t="s">
        <v>876</v>
      </c>
    </row>
    <row r="674" spans="1:21" x14ac:dyDescent="0.25">
      <c r="A674" s="48"/>
      <c r="B674" s="48"/>
      <c r="C674" s="48"/>
      <c r="D674" s="48"/>
      <c r="E674" s="48"/>
      <c r="F674" s="48"/>
      <c r="G674" s="48"/>
      <c r="H674" s="48"/>
      <c r="I674" s="48"/>
      <c r="J674" s="48"/>
      <c r="K674" s="48"/>
      <c r="L674" s="48"/>
      <c r="M674" s="48"/>
      <c r="N674" s="48"/>
      <c r="T674" s="62">
        <v>912100</v>
      </c>
      <c r="U674" s="62" t="s">
        <v>877</v>
      </c>
    </row>
    <row r="675" spans="1:21" x14ac:dyDescent="0.25">
      <c r="A675" s="48"/>
      <c r="B675" s="48"/>
      <c r="C675" s="48"/>
      <c r="D675" s="48"/>
      <c r="E675" s="48"/>
      <c r="F675" s="48"/>
      <c r="G675" s="48"/>
      <c r="H675" s="48"/>
      <c r="I675" s="48"/>
      <c r="J675" s="48"/>
      <c r="K675" s="48"/>
      <c r="L675" s="48"/>
      <c r="M675" s="48"/>
      <c r="N675" s="48"/>
      <c r="T675" s="62">
        <v>912200</v>
      </c>
      <c r="U675" s="62" t="s">
        <v>878</v>
      </c>
    </row>
    <row r="676" spans="1:21" x14ac:dyDescent="0.25">
      <c r="A676" s="48"/>
      <c r="B676" s="48"/>
      <c r="C676" s="48"/>
      <c r="D676" s="48"/>
      <c r="E676" s="48"/>
      <c r="F676" s="48"/>
      <c r="G676" s="48"/>
      <c r="H676" s="48"/>
      <c r="I676" s="48"/>
      <c r="J676" s="48"/>
      <c r="K676" s="48"/>
      <c r="L676" s="48"/>
      <c r="M676" s="48"/>
      <c r="N676" s="48"/>
      <c r="T676" s="62">
        <v>913000</v>
      </c>
      <c r="U676" s="62" t="s">
        <v>879</v>
      </c>
    </row>
    <row r="677" spans="1:21" x14ac:dyDescent="0.25">
      <c r="A677" s="48"/>
      <c r="B677" s="48"/>
      <c r="C677" s="48"/>
      <c r="D677" s="48"/>
      <c r="E677" s="48"/>
      <c r="F677" s="48"/>
      <c r="G677" s="48"/>
      <c r="H677" s="48"/>
      <c r="I677" s="48"/>
      <c r="J677" s="48"/>
      <c r="K677" s="48"/>
      <c r="L677" s="48"/>
      <c r="M677" s="48"/>
      <c r="N677" s="48"/>
      <c r="T677" s="62">
        <v>914100</v>
      </c>
      <c r="U677" s="62" t="s">
        <v>880</v>
      </c>
    </row>
    <row r="678" spans="1:21" x14ac:dyDescent="0.25">
      <c r="A678" s="48"/>
      <c r="B678" s="48"/>
      <c r="C678" s="48"/>
      <c r="D678" s="48"/>
      <c r="E678" s="48"/>
      <c r="F678" s="48"/>
      <c r="G678" s="48"/>
      <c r="H678" s="48"/>
      <c r="I678" s="48"/>
      <c r="J678" s="48"/>
      <c r="K678" s="48"/>
      <c r="L678" s="48"/>
      <c r="M678" s="48"/>
      <c r="N678" s="48"/>
      <c r="T678" s="62">
        <v>914200</v>
      </c>
      <c r="U678" s="62" t="s">
        <v>881</v>
      </c>
    </row>
    <row r="679" spans="1:21" x14ac:dyDescent="0.25">
      <c r="A679" s="48"/>
      <c r="B679" s="48"/>
      <c r="C679" s="48"/>
      <c r="D679" s="48"/>
      <c r="E679" s="48"/>
      <c r="F679" s="48"/>
      <c r="G679" s="48"/>
      <c r="H679" s="48"/>
      <c r="I679" s="48"/>
      <c r="J679" s="48"/>
      <c r="K679" s="48"/>
      <c r="L679" s="48"/>
      <c r="M679" s="48"/>
      <c r="N679" s="48"/>
      <c r="T679" s="62">
        <v>920000</v>
      </c>
      <c r="U679" s="62" t="s">
        <v>882</v>
      </c>
    </row>
    <row r="680" spans="1:21" x14ac:dyDescent="0.25">
      <c r="A680" s="48"/>
      <c r="B680" s="48"/>
      <c r="C680" s="48"/>
      <c r="D680" s="48"/>
      <c r="E680" s="48"/>
      <c r="F680" s="48"/>
      <c r="G680" s="48"/>
      <c r="H680" s="48"/>
      <c r="I680" s="48"/>
      <c r="J680" s="48"/>
      <c r="K680" s="48"/>
      <c r="L680" s="48"/>
      <c r="M680" s="48"/>
      <c r="N680" s="48"/>
      <c r="T680" s="62">
        <v>931100</v>
      </c>
      <c r="U680" s="62" t="s">
        <v>376</v>
      </c>
    </row>
    <row r="681" spans="1:21" x14ac:dyDescent="0.25">
      <c r="A681" s="48"/>
      <c r="B681" s="48"/>
      <c r="C681" s="48"/>
      <c r="D681" s="48"/>
      <c r="E681" s="48"/>
      <c r="F681" s="48"/>
      <c r="G681" s="48"/>
      <c r="H681" s="48"/>
      <c r="I681" s="48"/>
      <c r="J681" s="48"/>
      <c r="K681" s="48"/>
      <c r="L681" s="48"/>
      <c r="M681" s="48"/>
      <c r="N681" s="48"/>
      <c r="T681" s="62">
        <v>931200</v>
      </c>
      <c r="U681" s="62" t="s">
        <v>883</v>
      </c>
    </row>
    <row r="682" spans="1:21" x14ac:dyDescent="0.25">
      <c r="A682" s="48"/>
      <c r="B682" s="48"/>
      <c r="C682" s="48"/>
      <c r="D682" s="48"/>
      <c r="E682" s="48"/>
      <c r="F682" s="48"/>
      <c r="G682" s="48"/>
      <c r="H682" s="48"/>
      <c r="I682" s="48"/>
      <c r="J682" s="48"/>
      <c r="K682" s="48"/>
      <c r="L682" s="48"/>
      <c r="M682" s="48"/>
      <c r="N682" s="48"/>
      <c r="T682" s="62">
        <v>931300</v>
      </c>
      <c r="U682" s="62" t="s">
        <v>884</v>
      </c>
    </row>
    <row r="683" spans="1:21" x14ac:dyDescent="0.25">
      <c r="A683" s="48"/>
      <c r="B683" s="48"/>
      <c r="C683" s="48"/>
      <c r="D683" s="48"/>
      <c r="E683" s="48"/>
      <c r="F683" s="48"/>
      <c r="G683" s="48"/>
      <c r="H683" s="48"/>
      <c r="I683" s="48"/>
      <c r="J683" s="48"/>
      <c r="K683" s="48"/>
      <c r="L683" s="48"/>
      <c r="M683" s="48"/>
      <c r="N683" s="48"/>
      <c r="T683" s="62">
        <v>931900</v>
      </c>
      <c r="U683" s="62" t="s">
        <v>885</v>
      </c>
    </row>
    <row r="684" spans="1:21" x14ac:dyDescent="0.25">
      <c r="A684" s="48"/>
      <c r="B684" s="48"/>
      <c r="C684" s="48"/>
      <c r="D684" s="48"/>
      <c r="E684" s="48"/>
      <c r="F684" s="48"/>
      <c r="G684" s="48"/>
      <c r="H684" s="48"/>
      <c r="I684" s="48"/>
      <c r="J684" s="48"/>
      <c r="K684" s="48"/>
      <c r="L684" s="48"/>
      <c r="M684" s="48"/>
      <c r="N684" s="48"/>
      <c r="T684" s="62">
        <v>932100</v>
      </c>
      <c r="U684" s="62" t="s">
        <v>886</v>
      </c>
    </row>
    <row r="685" spans="1:21" x14ac:dyDescent="0.25">
      <c r="A685" s="48"/>
      <c r="B685" s="48"/>
      <c r="C685" s="48"/>
      <c r="D685" s="48"/>
      <c r="E685" s="48"/>
      <c r="F685" s="48"/>
      <c r="G685" s="48"/>
      <c r="H685" s="48"/>
      <c r="I685" s="48"/>
      <c r="J685" s="48"/>
      <c r="K685" s="48"/>
      <c r="L685" s="48"/>
      <c r="M685" s="48"/>
      <c r="N685" s="48"/>
      <c r="T685" s="62">
        <v>932910</v>
      </c>
      <c r="U685" s="62" t="s">
        <v>887</v>
      </c>
    </row>
    <row r="686" spans="1:21" x14ac:dyDescent="0.25">
      <c r="A686" s="48"/>
      <c r="B686" s="48"/>
      <c r="C686" s="48"/>
      <c r="D686" s="48"/>
      <c r="E686" s="48"/>
      <c r="F686" s="48"/>
      <c r="G686" s="48"/>
      <c r="H686" s="48"/>
      <c r="I686" s="48"/>
      <c r="J686" s="48"/>
      <c r="K686" s="48"/>
      <c r="L686" s="48"/>
      <c r="M686" s="48"/>
      <c r="N686" s="48"/>
      <c r="T686" s="62">
        <v>932990</v>
      </c>
      <c r="U686" s="62" t="s">
        <v>888</v>
      </c>
    </row>
    <row r="687" spans="1:21" x14ac:dyDescent="0.25">
      <c r="A687" s="48"/>
      <c r="B687" s="48"/>
      <c r="C687" s="48"/>
      <c r="D687" s="48"/>
      <c r="E687" s="48"/>
      <c r="F687" s="48"/>
      <c r="G687" s="48"/>
      <c r="H687" s="48"/>
      <c r="I687" s="48"/>
      <c r="J687" s="48"/>
      <c r="K687" s="48"/>
      <c r="L687" s="48"/>
      <c r="M687" s="48"/>
      <c r="N687" s="48"/>
      <c r="T687" s="62">
        <v>941100</v>
      </c>
      <c r="U687" s="62" t="s">
        <v>889</v>
      </c>
    </row>
    <row r="688" spans="1:21" x14ac:dyDescent="0.25">
      <c r="A688" s="48"/>
      <c r="B688" s="48"/>
      <c r="C688" s="48"/>
      <c r="D688" s="48"/>
      <c r="E688" s="48"/>
      <c r="F688" s="48"/>
      <c r="G688" s="48"/>
      <c r="H688" s="48"/>
      <c r="I688" s="48"/>
      <c r="J688" s="48"/>
      <c r="K688" s="48"/>
      <c r="L688" s="48"/>
      <c r="M688" s="48"/>
      <c r="N688" s="48"/>
      <c r="T688" s="62">
        <v>941200</v>
      </c>
      <c r="U688" s="62" t="s">
        <v>890</v>
      </c>
    </row>
    <row r="689" spans="1:21" x14ac:dyDescent="0.25">
      <c r="A689" s="48"/>
      <c r="B689" s="48"/>
      <c r="C689" s="48"/>
      <c r="D689" s="48"/>
      <c r="E689" s="48"/>
      <c r="F689" s="48"/>
      <c r="G689" s="48"/>
      <c r="H689" s="48"/>
      <c r="I689" s="48"/>
      <c r="J689" s="48"/>
      <c r="K689" s="48"/>
      <c r="L689" s="48"/>
      <c r="M689" s="48"/>
      <c r="N689" s="48"/>
      <c r="T689" s="62">
        <v>942000</v>
      </c>
      <c r="U689" s="62" t="s">
        <v>891</v>
      </c>
    </row>
    <row r="690" spans="1:21" x14ac:dyDescent="0.25">
      <c r="A690" s="48"/>
      <c r="B690" s="48"/>
      <c r="C690" s="48"/>
      <c r="D690" s="48"/>
      <c r="E690" s="48"/>
      <c r="F690" s="48"/>
      <c r="G690" s="48"/>
      <c r="H690" s="48"/>
      <c r="I690" s="48"/>
      <c r="J690" s="48"/>
      <c r="K690" s="48"/>
      <c r="L690" s="48"/>
      <c r="M690" s="48"/>
      <c r="N690" s="48"/>
      <c r="T690" s="62">
        <v>949100</v>
      </c>
      <c r="U690" s="62" t="s">
        <v>892</v>
      </c>
    </row>
    <row r="691" spans="1:21" x14ac:dyDescent="0.25">
      <c r="A691" s="48"/>
      <c r="B691" s="48"/>
      <c r="C691" s="48"/>
      <c r="D691" s="48"/>
      <c r="E691" s="48"/>
      <c r="F691" s="48"/>
      <c r="G691" s="48"/>
      <c r="H691" s="48"/>
      <c r="I691" s="48"/>
      <c r="J691" s="48"/>
      <c r="K691" s="48"/>
      <c r="L691" s="48"/>
      <c r="M691" s="48"/>
      <c r="N691" s="48"/>
      <c r="T691" s="62">
        <v>949200</v>
      </c>
      <c r="U691" s="62" t="s">
        <v>893</v>
      </c>
    </row>
    <row r="692" spans="1:21" x14ac:dyDescent="0.25">
      <c r="A692" s="48"/>
      <c r="B692" s="48"/>
      <c r="C692" s="48"/>
      <c r="D692" s="48"/>
      <c r="E692" s="48"/>
      <c r="F692" s="48"/>
      <c r="G692" s="48"/>
      <c r="H692" s="48"/>
      <c r="I692" s="48"/>
      <c r="J692" s="48"/>
      <c r="K692" s="48"/>
      <c r="L692" s="48"/>
      <c r="M692" s="48"/>
      <c r="N692" s="48"/>
      <c r="T692" s="62">
        <v>949900</v>
      </c>
      <c r="U692" s="62" t="s">
        <v>894</v>
      </c>
    </row>
    <row r="693" spans="1:21" x14ac:dyDescent="0.25">
      <c r="A693" s="48"/>
      <c r="B693" s="48"/>
      <c r="C693" s="48"/>
      <c r="D693" s="48"/>
      <c r="E693" s="48"/>
      <c r="F693" s="48"/>
      <c r="G693" s="48"/>
      <c r="H693" s="48"/>
      <c r="I693" s="48"/>
      <c r="J693" s="48"/>
      <c r="K693" s="48"/>
      <c r="L693" s="48"/>
      <c r="M693" s="48"/>
      <c r="N693" s="48"/>
      <c r="T693" s="62">
        <v>951000</v>
      </c>
      <c r="U693" s="62" t="s">
        <v>895</v>
      </c>
    </row>
    <row r="694" spans="1:21" x14ac:dyDescent="0.25">
      <c r="A694" s="48"/>
      <c r="B694" s="48"/>
      <c r="C694" s="48"/>
      <c r="D694" s="48"/>
      <c r="E694" s="48"/>
      <c r="F694" s="48"/>
      <c r="G694" s="48"/>
      <c r="H694" s="48"/>
      <c r="I694" s="48"/>
      <c r="J694" s="48"/>
      <c r="K694" s="48"/>
      <c r="L694" s="48"/>
      <c r="M694" s="48"/>
      <c r="N694" s="48"/>
      <c r="T694" s="62">
        <v>952100</v>
      </c>
      <c r="U694" s="62" t="s">
        <v>896</v>
      </c>
    </row>
    <row r="695" spans="1:21" x14ac:dyDescent="0.25">
      <c r="A695" s="48"/>
      <c r="B695" s="48"/>
      <c r="C695" s="48"/>
      <c r="D695" s="48"/>
      <c r="E695" s="48"/>
      <c r="F695" s="48"/>
      <c r="G695" s="48"/>
      <c r="H695" s="48"/>
      <c r="I695" s="48"/>
      <c r="J695" s="48"/>
      <c r="K695" s="48"/>
      <c r="L695" s="48"/>
      <c r="M695" s="48"/>
      <c r="N695" s="48"/>
      <c r="T695" s="62">
        <v>952200</v>
      </c>
      <c r="U695" s="62" t="s">
        <v>897</v>
      </c>
    </row>
    <row r="696" spans="1:21" x14ac:dyDescent="0.25">
      <c r="A696" s="48"/>
      <c r="B696" s="48"/>
      <c r="C696" s="48"/>
      <c r="D696" s="48"/>
      <c r="E696" s="48"/>
      <c r="F696" s="48"/>
      <c r="G696" s="48"/>
      <c r="H696" s="48"/>
      <c r="I696" s="48"/>
      <c r="J696" s="48"/>
      <c r="K696" s="48"/>
      <c r="L696" s="48"/>
      <c r="M696" s="48"/>
      <c r="N696" s="48"/>
      <c r="T696" s="62">
        <v>952300</v>
      </c>
      <c r="U696" s="62" t="s">
        <v>898</v>
      </c>
    </row>
    <row r="697" spans="1:21" x14ac:dyDescent="0.25">
      <c r="A697" s="48"/>
      <c r="B697" s="48"/>
      <c r="C697" s="48"/>
      <c r="D697" s="48"/>
      <c r="E697" s="48"/>
      <c r="F697" s="48"/>
      <c r="G697" s="48"/>
      <c r="H697" s="48"/>
      <c r="I697" s="48"/>
      <c r="J697" s="48"/>
      <c r="K697" s="48"/>
      <c r="L697" s="48"/>
      <c r="M697" s="48"/>
      <c r="N697" s="48"/>
      <c r="T697" s="62">
        <v>952400</v>
      </c>
      <c r="U697" s="62" t="s">
        <v>899</v>
      </c>
    </row>
    <row r="698" spans="1:21" x14ac:dyDescent="0.25">
      <c r="A698" s="48"/>
      <c r="B698" s="48"/>
      <c r="C698" s="48"/>
      <c r="D698" s="48"/>
      <c r="E698" s="48"/>
      <c r="F698" s="48"/>
      <c r="G698" s="48"/>
      <c r="H698" s="48"/>
      <c r="I698" s="48"/>
      <c r="J698" s="48"/>
      <c r="K698" s="48"/>
      <c r="L698" s="48"/>
      <c r="M698" s="48"/>
      <c r="N698" s="48"/>
      <c r="T698" s="62">
        <v>952500</v>
      </c>
      <c r="U698" s="62" t="s">
        <v>900</v>
      </c>
    </row>
    <row r="699" spans="1:21" x14ac:dyDescent="0.25">
      <c r="A699" s="48"/>
      <c r="B699" s="48"/>
      <c r="C699" s="48"/>
      <c r="D699" s="48"/>
      <c r="E699" s="48"/>
      <c r="F699" s="48"/>
      <c r="G699" s="48"/>
      <c r="H699" s="48"/>
      <c r="I699" s="48"/>
      <c r="J699" s="48"/>
      <c r="K699" s="48"/>
      <c r="L699" s="48"/>
      <c r="M699" s="48"/>
      <c r="N699" s="48"/>
      <c r="T699" s="62">
        <v>952900</v>
      </c>
      <c r="U699" s="62" t="s">
        <v>901</v>
      </c>
    </row>
    <row r="700" spans="1:21" x14ac:dyDescent="0.25">
      <c r="A700" s="48"/>
      <c r="B700" s="48"/>
      <c r="C700" s="48"/>
      <c r="D700" s="48"/>
      <c r="E700" s="48"/>
      <c r="F700" s="48"/>
      <c r="G700" s="48"/>
      <c r="H700" s="48"/>
      <c r="I700" s="48"/>
      <c r="J700" s="48"/>
      <c r="K700" s="48"/>
      <c r="L700" s="48"/>
      <c r="M700" s="48"/>
      <c r="N700" s="48"/>
      <c r="T700" s="62">
        <v>953110</v>
      </c>
      <c r="U700" s="62" t="s">
        <v>256</v>
      </c>
    </row>
    <row r="701" spans="1:21" x14ac:dyDescent="0.25">
      <c r="A701" s="48"/>
      <c r="B701" s="48"/>
      <c r="C701" s="48"/>
      <c r="D701" s="48"/>
      <c r="E701" s="48"/>
      <c r="F701" s="48"/>
      <c r="G701" s="48"/>
      <c r="H701" s="48"/>
      <c r="I701" s="48"/>
      <c r="N701" s="48"/>
      <c r="T701" s="62">
        <v>953120</v>
      </c>
      <c r="U701" s="62" t="s">
        <v>902</v>
      </c>
    </row>
    <row r="702" spans="1:21" x14ac:dyDescent="0.25">
      <c r="A702" s="48"/>
      <c r="B702" s="48"/>
      <c r="C702" s="48"/>
      <c r="D702" s="48"/>
      <c r="E702" s="48"/>
      <c r="F702" s="48"/>
      <c r="G702" s="48"/>
      <c r="H702" s="48"/>
      <c r="I702" s="48"/>
      <c r="N702" s="48"/>
      <c r="T702" s="62">
        <v>953190</v>
      </c>
      <c r="U702" s="62" t="s">
        <v>903</v>
      </c>
    </row>
    <row r="703" spans="1:21" x14ac:dyDescent="0.25">
      <c r="A703" s="48"/>
      <c r="B703" s="48"/>
      <c r="C703" s="48"/>
      <c r="D703" s="48"/>
      <c r="E703" s="48"/>
      <c r="F703" s="48"/>
      <c r="G703" s="48"/>
      <c r="H703" s="48"/>
      <c r="I703" s="48"/>
      <c r="N703" s="48"/>
      <c r="T703" s="62">
        <v>953200</v>
      </c>
      <c r="U703" s="62" t="s">
        <v>904</v>
      </c>
    </row>
    <row r="704" spans="1:21" x14ac:dyDescent="0.25">
      <c r="A704" s="48"/>
      <c r="B704" s="48"/>
      <c r="C704" s="48"/>
      <c r="D704" s="48"/>
      <c r="E704" s="48"/>
      <c r="F704" s="48"/>
      <c r="G704" s="48"/>
      <c r="H704" s="48"/>
      <c r="I704" s="48"/>
      <c r="N704" s="48"/>
      <c r="T704" s="62">
        <v>954000</v>
      </c>
      <c r="U704" s="62" t="s">
        <v>905</v>
      </c>
    </row>
    <row r="705" spans="1:21" x14ac:dyDescent="0.25">
      <c r="A705" s="48"/>
      <c r="B705" s="48"/>
      <c r="C705" s="48"/>
      <c r="D705" s="48"/>
      <c r="E705" s="48"/>
      <c r="F705" s="48"/>
      <c r="G705" s="48"/>
      <c r="H705" s="48"/>
      <c r="I705" s="48"/>
      <c r="N705" s="48"/>
      <c r="T705" s="62">
        <v>961010</v>
      </c>
      <c r="U705" s="62" t="s">
        <v>906</v>
      </c>
    </row>
    <row r="706" spans="1:21" x14ac:dyDescent="0.25">
      <c r="A706" s="48"/>
      <c r="B706" s="48"/>
      <c r="C706" s="48"/>
      <c r="D706" s="48"/>
      <c r="E706" s="48"/>
      <c r="F706" s="48"/>
      <c r="G706" s="48"/>
      <c r="H706" s="48"/>
      <c r="I706" s="48"/>
      <c r="N706" s="48"/>
      <c r="T706" s="62">
        <v>961020</v>
      </c>
      <c r="U706" s="62" t="s">
        <v>907</v>
      </c>
    </row>
    <row r="707" spans="1:21" x14ac:dyDescent="0.25">
      <c r="A707" s="48"/>
      <c r="B707" s="48"/>
      <c r="C707" s="48"/>
      <c r="D707" s="48"/>
      <c r="E707" s="48"/>
      <c r="F707" s="48"/>
      <c r="G707" s="48"/>
      <c r="H707" s="48"/>
      <c r="I707" s="48"/>
      <c r="N707" s="48"/>
      <c r="T707" s="62">
        <v>962100</v>
      </c>
      <c r="U707" s="62" t="s">
        <v>908</v>
      </c>
    </row>
    <row r="708" spans="1:21" x14ac:dyDescent="0.25">
      <c r="A708" s="48"/>
      <c r="B708" s="48"/>
      <c r="C708" s="48"/>
      <c r="D708" s="48"/>
      <c r="E708" s="48"/>
      <c r="F708" s="48"/>
      <c r="G708" s="48"/>
      <c r="H708" s="48"/>
      <c r="I708" s="48"/>
      <c r="N708" s="48"/>
      <c r="T708" s="62">
        <v>962200</v>
      </c>
      <c r="U708" s="62" t="s">
        <v>909</v>
      </c>
    </row>
    <row r="709" spans="1:21" x14ac:dyDescent="0.25">
      <c r="A709" s="48"/>
      <c r="B709" s="48"/>
      <c r="C709" s="48"/>
      <c r="D709" s="48"/>
      <c r="E709" s="48"/>
      <c r="F709" s="48"/>
      <c r="G709" s="48"/>
      <c r="H709" s="48"/>
      <c r="I709" s="48"/>
      <c r="N709" s="48"/>
      <c r="T709" s="62">
        <v>962300</v>
      </c>
      <c r="U709" s="62" t="s">
        <v>910</v>
      </c>
    </row>
    <row r="710" spans="1:21" x14ac:dyDescent="0.25">
      <c r="A710" s="48"/>
      <c r="B710" s="48"/>
      <c r="C710" s="48"/>
      <c r="D710" s="48"/>
      <c r="E710" s="48"/>
      <c r="F710" s="48"/>
      <c r="G710" s="48"/>
      <c r="H710" s="48"/>
      <c r="I710" s="48"/>
      <c r="N710" s="48"/>
      <c r="T710" s="62">
        <v>963000</v>
      </c>
      <c r="U710" s="62" t="s">
        <v>911</v>
      </c>
    </row>
    <row r="711" spans="1:21" x14ac:dyDescent="0.25">
      <c r="A711" s="48"/>
      <c r="B711" s="48"/>
      <c r="C711" s="48"/>
      <c r="D711" s="48"/>
      <c r="E711" s="48"/>
      <c r="F711" s="48"/>
      <c r="G711" s="48"/>
      <c r="H711" s="48"/>
      <c r="I711" s="48"/>
      <c r="N711" s="48"/>
      <c r="T711" s="62">
        <v>964000</v>
      </c>
      <c r="U711" s="62" t="s">
        <v>912</v>
      </c>
    </row>
    <row r="712" spans="1:21" x14ac:dyDescent="0.25">
      <c r="A712" s="48"/>
      <c r="B712" s="48"/>
      <c r="C712" s="48"/>
      <c r="D712" s="48"/>
      <c r="E712" s="48"/>
      <c r="F712" s="48"/>
      <c r="G712" s="48"/>
      <c r="H712" s="48"/>
      <c r="I712" s="48"/>
      <c r="N712" s="48"/>
      <c r="T712" s="62">
        <v>969100</v>
      </c>
      <c r="U712" s="62" t="s">
        <v>913</v>
      </c>
    </row>
    <row r="713" spans="1:21" x14ac:dyDescent="0.25">
      <c r="A713" s="48"/>
      <c r="B713" s="48"/>
      <c r="C713" s="48"/>
      <c r="D713" s="48"/>
      <c r="E713" s="48"/>
      <c r="F713" s="48"/>
      <c r="G713" s="48"/>
      <c r="H713" s="48"/>
      <c r="I713" s="48"/>
      <c r="N713" s="48"/>
      <c r="T713" s="62">
        <v>969900</v>
      </c>
      <c r="U713" s="62" t="s">
        <v>377</v>
      </c>
    </row>
    <row r="714" spans="1:21" x14ac:dyDescent="0.25">
      <c r="A714" s="48"/>
      <c r="B714" s="48"/>
      <c r="C714" s="48"/>
      <c r="D714" s="48"/>
      <c r="E714" s="48"/>
      <c r="F714" s="48"/>
      <c r="G714" s="48"/>
      <c r="H714" s="48"/>
      <c r="I714" s="48"/>
      <c r="N714" s="48"/>
      <c r="T714" s="62">
        <v>990010</v>
      </c>
      <c r="U714" s="62" t="s">
        <v>914</v>
      </c>
    </row>
    <row r="715" spans="1:21" x14ac:dyDescent="0.25">
      <c r="A715" s="48"/>
      <c r="B715" s="48"/>
      <c r="G715" s="48"/>
      <c r="H715" s="48"/>
      <c r="I715" s="48"/>
      <c r="N715" s="48"/>
      <c r="T715" s="62">
        <v>990020</v>
      </c>
      <c r="U715" s="62" t="s">
        <v>915</v>
      </c>
    </row>
    <row r="716" spans="1:21" x14ac:dyDescent="0.25">
      <c r="A716" s="48"/>
      <c r="B716" s="48"/>
      <c r="G716" s="48"/>
      <c r="H716" s="48"/>
      <c r="I716" s="48"/>
      <c r="N716" s="48"/>
      <c r="T716" s="149"/>
      <c r="U716" s="149"/>
    </row>
    <row r="717" spans="1:21" x14ac:dyDescent="0.25">
      <c r="A717" s="48"/>
      <c r="B717" s="48"/>
      <c r="G717" s="48"/>
      <c r="H717" s="48"/>
      <c r="I717" s="48"/>
      <c r="N717" s="48"/>
      <c r="T717" s="149"/>
      <c r="U717" s="149"/>
    </row>
    <row r="718" spans="1:21" x14ac:dyDescent="0.25">
      <c r="A718" s="48"/>
      <c r="B718" s="48"/>
      <c r="G718" s="48"/>
      <c r="H718" s="48"/>
      <c r="I718" s="48"/>
      <c r="N718" s="48"/>
      <c r="T718" s="149"/>
      <c r="U718" s="149"/>
    </row>
    <row r="719" spans="1:21" x14ac:dyDescent="0.25">
      <c r="A719" s="48"/>
      <c r="B719" s="48"/>
      <c r="G719" s="48"/>
      <c r="H719" s="48"/>
      <c r="I719" s="48"/>
      <c r="N719" s="48"/>
      <c r="T719" s="149"/>
      <c r="U719" s="149"/>
    </row>
    <row r="720" spans="1:21" x14ac:dyDescent="0.25">
      <c r="H720" s="48"/>
      <c r="I720" s="48"/>
      <c r="T720" s="149"/>
      <c r="U720" s="149"/>
    </row>
    <row r="721" spans="20:21" x14ac:dyDescent="0.25">
      <c r="T721" s="149"/>
      <c r="U721" s="149"/>
    </row>
  </sheetData>
  <mergeCells count="4">
    <mergeCell ref="F22:H22"/>
    <mergeCell ref="J25:O25"/>
    <mergeCell ref="C1:D1"/>
    <mergeCell ref="C12:D12"/>
  </mergeCells>
  <dataValidations count="2">
    <dataValidation type="list" allowBlank="1" showInputMessage="1" showErrorMessage="1" sqref="K20" xr:uid="{00000000-0002-0000-0500-000001000000}">
      <formula1>INDIRECT($J$22)</formula1>
    </dataValidation>
    <dataValidation type="list" allowBlank="1" showInputMessage="1" showErrorMessage="1" sqref="J20" xr:uid="{00000000-0002-0000-0500-000000000000}">
      <formula1>$J$25:$O$25</formula1>
    </dataValidation>
  </dataValidation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28" ma:contentTypeDescription="Opret et nyt dokument." ma:contentTypeScope="" ma:versionID="7038ba0c97d74ba78a46ea5fb1ab7418">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91df54bf965dc9754d60b2dcaf88e71c"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Filtype xmlns="b1cfadd8-d294-4d34-bc36-10edd03a80b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0CB3C0-4390-415B-988B-895A9980E7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1cfadd8-d294-4d34-bc36-10edd03a80b3"/>
    <ds:schemaRef ds:uri="57e246f5-a181-4ddd-bcfa-8f2bd33c0c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F885FA-8784-4060-8414-966C50B174B8}">
  <ds:schemaRefs>
    <ds:schemaRef ds:uri="57e246f5-a181-4ddd-bcfa-8f2bd33c0c9c"/>
    <ds:schemaRef ds:uri="http://purl.org/dc/elements/1.1/"/>
    <ds:schemaRef ds:uri="http://schemas.microsoft.com/office/2006/documentManagement/types"/>
    <ds:schemaRef ds:uri="http://purl.org/dc/terms/"/>
    <ds:schemaRef ds:uri="http://www.w3.org/XML/1998/namespace"/>
    <ds:schemaRef ds:uri="b1cfadd8-d294-4d34-bc36-10edd03a80b3"/>
    <ds:schemaRef ds:uri="http://schemas.microsoft.com/sharepoint/v3"/>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A4919EDD-2052-45C0-8800-7CF058EC3606}">
  <ds:schemaRefs>
    <ds:schemaRef ds:uri="http://schemas.microsoft.com/sharepoint/v3/contenttype/forms"/>
  </ds:schemaRefs>
</ds:datastoreItem>
</file>

<file path=docMetadata/LabelInfo.xml><?xml version="1.0" encoding="utf-8"?>
<clbl:labelList xmlns:clbl="http://schemas.microsoft.com/office/2020/mipLabelMetadata">
  <clbl:label id="{f1b8f2ce-0142-4f44-a9c4-740ebcc2b4c9}" enabled="1" method="Standard" siteId="{4b275c45-50e2-4a26-8792-73ca62c33bc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18</vt:i4>
      </vt:variant>
    </vt:vector>
  </HeadingPairs>
  <TitlesOfParts>
    <vt:vector size="23" baseType="lpstr">
      <vt:lpstr>1. Info</vt:lpstr>
      <vt:lpstr>2. mindre varm.f.projekter</vt:lpstr>
      <vt:lpstr>3. Større varm.f.projekter</vt:lpstr>
      <vt:lpstr>4. Beregning af tilskud</vt:lpstr>
      <vt:lpstr>Lister</vt:lpstr>
      <vt:lpstr>d</vt:lpstr>
      <vt:lpstr>'3. Større varm.f.projekter'!data2</vt:lpstr>
      <vt:lpstr>data2</vt:lpstr>
      <vt:lpstr>'3. Større varm.f.projekter'!data3</vt:lpstr>
      <vt:lpstr>data3</vt:lpstr>
      <vt:lpstr>liste</vt:lpstr>
      <vt:lpstr>liste1</vt:lpstr>
      <vt:lpstr>Liste11</vt:lpstr>
      <vt:lpstr>liste2</vt:lpstr>
      <vt:lpstr>Liste22</vt:lpstr>
      <vt:lpstr>liste3</vt:lpstr>
      <vt:lpstr>Liste33</vt:lpstr>
      <vt:lpstr>liste4</vt:lpstr>
      <vt:lpstr>liste44</vt:lpstr>
      <vt:lpstr>liste6</vt:lpstr>
      <vt:lpstr>liste66</vt:lpstr>
      <vt:lpstr>liste7</vt:lpstr>
      <vt:lpstr>liste77</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Demoark_TilskudsBeregner Erhvervspuljen - 01.02.23</dc:title>
  <dc:creator>Mie Højborg Thomsen</dc:creator>
  <cp:lastModifiedBy>Anna-Cristina Bechmann</cp:lastModifiedBy>
  <cp:lastPrinted>2020-11-25T16:33:03Z</cp:lastPrinted>
  <dcterms:created xsi:type="dcterms:W3CDTF">2020-06-08T07:10:37Z</dcterms:created>
  <dcterms:modified xsi:type="dcterms:W3CDTF">2025-07-09T10:24:54Z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MediaServiceImageTags">
    <vt:lpwstr/>
  </property>
</Properties>
</file>