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C:\Users\B305153\Desktop\Hjemmeside ICV\"/>
    </mc:Choice>
  </mc:AlternateContent>
  <xr:revisionPtr revIDLastSave="0" documentId="8_{256ACB7D-A97C-4B11-9795-1B950BE396B1}" xr6:coauthVersionLast="47" xr6:coauthVersionMax="47" xr10:uidLastSave="{00000000-0000-0000-0000-000000000000}"/>
  <bookViews>
    <workbookView xWindow="2340" yWindow="1170" windowWidth="28635" windowHeight="20430" activeTab="2" xr2:uid="{00000000-000D-0000-FFFF-FFFF00000000}"/>
  </bookViews>
  <sheets>
    <sheet name="Introduktion" sheetId="3" r:id="rId1"/>
    <sheet name="Indtastning" sheetId="1" r:id="rId2"/>
    <sheet name="Data ark"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1" i="1" l="1"/>
  <c r="E31" i="1"/>
  <c r="F31" i="1"/>
  <c r="D41" i="1"/>
  <c r="E41" i="1"/>
  <c r="F41" i="1"/>
  <c r="Q37" i="1" l="1"/>
  <c r="Q38" i="1"/>
  <c r="Q39" i="1"/>
  <c r="Q40" i="1"/>
  <c r="Q41" i="1"/>
  <c r="Q42" i="1"/>
  <c r="Q43" i="1"/>
  <c r="Q44" i="1"/>
  <c r="Q45" i="1"/>
  <c r="Q46" i="1"/>
  <c r="Q47" i="1"/>
  <c r="Q48" i="1"/>
  <c r="Q49" i="1"/>
  <c r="Q50" i="1"/>
  <c r="Q51" i="1"/>
  <c r="Q52" i="1"/>
  <c r="Q53" i="1"/>
  <c r="Q54" i="1"/>
  <c r="Q55" i="1"/>
  <c r="Q56" i="1"/>
  <c r="Q36" i="1"/>
  <c r="Q57" i="1" l="1"/>
  <c r="J4" i="2"/>
  <c r="H48" i="1" l="1"/>
  <c r="Q28" i="1" s="1"/>
  <c r="H47" i="1"/>
  <c r="Q27" i="1" s="1"/>
  <c r="D15" i="2" l="1"/>
  <c r="G27" i="1" l="1"/>
  <c r="G11" i="1"/>
  <c r="I11" i="1" s="1"/>
  <c r="G12" i="1"/>
  <c r="I12" i="1" s="1"/>
  <c r="G13" i="1"/>
  <c r="I13" i="1" s="1"/>
  <c r="G14" i="1"/>
  <c r="I14" i="1" s="1"/>
  <c r="G15" i="1"/>
  <c r="I15" i="1" s="1"/>
  <c r="G16" i="1"/>
  <c r="I16" i="1" s="1"/>
  <c r="G17" i="1"/>
  <c r="K17" i="1" s="1"/>
  <c r="G18" i="1"/>
  <c r="I18" i="1" s="1"/>
  <c r="G19" i="1"/>
  <c r="K19" i="1" s="1"/>
  <c r="G20" i="1"/>
  <c r="I20" i="1" s="1"/>
  <c r="G21" i="1"/>
  <c r="K21" i="1" s="1"/>
  <c r="G22" i="1"/>
  <c r="I22" i="1" s="1"/>
  <c r="G23" i="1"/>
  <c r="K23" i="1" s="1"/>
  <c r="G24" i="1"/>
  <c r="K24" i="1" s="1"/>
  <c r="G25" i="1"/>
  <c r="K25" i="1" s="1"/>
  <c r="G26" i="1"/>
  <c r="K26" i="1" s="1"/>
  <c r="G28" i="1"/>
  <c r="K28" i="1" s="1"/>
  <c r="M28" i="1" s="1"/>
  <c r="G29" i="1"/>
  <c r="K29" i="1" s="1"/>
  <c r="M29" i="1" s="1"/>
  <c r="G30" i="1"/>
  <c r="I30" i="1" s="1"/>
  <c r="G38" i="1"/>
  <c r="H38" i="1" s="1"/>
  <c r="G39" i="1"/>
  <c r="H39" i="1" s="1"/>
  <c r="G40" i="1"/>
  <c r="H40" i="1" s="1"/>
  <c r="G37" i="1"/>
  <c r="H37" i="1" s="1"/>
  <c r="M17" i="1"/>
  <c r="M18" i="1"/>
  <c r="M19" i="1"/>
  <c r="I27" i="1"/>
  <c r="K27" i="1"/>
  <c r="M27" i="1" s="1"/>
  <c r="I28" i="1" l="1"/>
  <c r="K18" i="1"/>
  <c r="I17" i="1"/>
  <c r="K16" i="1"/>
  <c r="M16" i="1" s="1"/>
  <c r="K15" i="1"/>
  <c r="M15" i="1" s="1"/>
  <c r="K13" i="1"/>
  <c r="K12" i="1"/>
  <c r="M12" i="1" s="1"/>
  <c r="K11" i="1"/>
  <c r="M11" i="1" s="1"/>
  <c r="I29" i="1"/>
  <c r="K30" i="1"/>
  <c r="M30" i="1" s="1"/>
  <c r="G31" i="1"/>
  <c r="K14" i="1"/>
  <c r="M14" i="1" s="1"/>
  <c r="G41" i="1"/>
  <c r="I19" i="1"/>
  <c r="M13" i="1"/>
  <c r="I26" i="1"/>
  <c r="M26" i="1" s="1"/>
  <c r="K22" i="1"/>
  <c r="M22" i="1" s="1"/>
  <c r="I25" i="1"/>
  <c r="M25" i="1" s="1"/>
  <c r="I24" i="1"/>
  <c r="M24" i="1" s="1"/>
  <c r="I23" i="1"/>
  <c r="M23" i="1" s="1"/>
  <c r="I21" i="1"/>
  <c r="M21" i="1" s="1"/>
  <c r="K20" i="1"/>
  <c r="M20" i="1" s="1"/>
  <c r="H41" i="1"/>
  <c r="G10" i="1"/>
  <c r="K10" i="1" s="1"/>
  <c r="I10" i="1" l="1"/>
  <c r="M10" i="1" s="1"/>
  <c r="M31" i="1" s="1"/>
  <c r="Q26" i="1" s="1"/>
  <c r="Q29" i="1" s="1"/>
</calcChain>
</file>

<file path=xl/sharedStrings.xml><?xml version="1.0" encoding="utf-8"?>
<sst xmlns="http://schemas.openxmlformats.org/spreadsheetml/2006/main" count="145" uniqueCount="82">
  <si>
    <t>Energiart</t>
  </si>
  <si>
    <t>Afgiftskategori</t>
  </si>
  <si>
    <t>Gennemsnit</t>
  </si>
  <si>
    <t>Raffinaderi</t>
  </si>
  <si>
    <t>Færger</t>
  </si>
  <si>
    <t>Energiforbrug i GJ</t>
  </si>
  <si>
    <t>Afgift efter</t>
  </si>
  <si>
    <t>Gas- og dieselolie</t>
  </si>
  <si>
    <t>Gas- og dieselolie med 6,8 pct. biobrændstoffer</t>
  </si>
  <si>
    <t>Fuelolie</t>
  </si>
  <si>
    <t>Fyringstjære</t>
  </si>
  <si>
    <t>Petroleum</t>
  </si>
  <si>
    <t>Stenkul (inkl. stenkulsbriketter), koks, cinders og koksgrus</t>
  </si>
  <si>
    <t>kr./ton</t>
  </si>
  <si>
    <t>kr./GJ</t>
  </si>
  <si>
    <t>Jordoliekoks</t>
  </si>
  <si>
    <t>Brunkulsbriketter og brunkul</t>
  </si>
  <si>
    <t>Autogas (LPG)</t>
  </si>
  <si>
    <t>Anden flaskegas (LPG)</t>
  </si>
  <si>
    <t>Raffinaderigas</t>
  </si>
  <si>
    <t>Naturgas og bygas med en nedre brændværdi på 39,6 MJ/Nm (CO2-afgift).</t>
  </si>
  <si>
    <t>Naturgas, der anvendes eller er bestemt til anvendelse som motorbrændstof i stationære stempelmotoranlæg i tillæg til CO2-afgift på naturgas (metanafgift)</t>
  </si>
  <si>
    <t>Benzin</t>
  </si>
  <si>
    <t>Benzin med 4,8 pct. biobrændstoffer</t>
  </si>
  <si>
    <t>Benzin med 9,8 pct. biobrændstoffer</t>
  </si>
  <si>
    <t>Ikke bionedbrydeligt affald anvendt som brændsel, afgift pr. ton udledt CO2</t>
  </si>
  <si>
    <t>Smøreolie o.lign.</t>
  </si>
  <si>
    <t>Biogas, der anvendes som motorbrændstof i stationære stempelmotoranlæg med en indfyret effekt på over 1.000 kW (metanafgift)</t>
  </si>
  <si>
    <t>Enhed</t>
  </si>
  <si>
    <t>Afgift Før</t>
  </si>
  <si>
    <t>Kvoteomfattet mineralogisk proces</t>
  </si>
  <si>
    <t>Ikke-kvoteomfattet alm. Proces</t>
  </si>
  <si>
    <t>Ikke-kvoteomfattet mineralogisk proces</t>
  </si>
  <si>
    <t>Kvoteomfattet alm. Proces</t>
  </si>
  <si>
    <t>Stigning i afgiftsbetaling</t>
  </si>
  <si>
    <t>Gas- og dieselolie med 7,6 pct. biobrændstoffer</t>
  </si>
  <si>
    <t>M</t>
  </si>
  <si>
    <t>KG</t>
  </si>
  <si>
    <t>Driftsresultat</t>
  </si>
  <si>
    <t>Personaleomkostninger</t>
  </si>
  <si>
    <t>TOTAL</t>
  </si>
  <si>
    <t>Fra årsregnskab</t>
  </si>
  <si>
    <t>kr.GJ</t>
  </si>
  <si>
    <t>t. CO2 /GJ</t>
  </si>
  <si>
    <t>GJ i alt</t>
  </si>
  <si>
    <t>t.CO2 i alt</t>
  </si>
  <si>
    <t>Grå felter beregnes automatisk</t>
  </si>
  <si>
    <r>
      <t>CO</t>
    </r>
    <r>
      <rPr>
        <b/>
        <vertAlign val="subscript"/>
        <sz val="11"/>
        <color theme="1"/>
        <rFont val="Calibri "/>
      </rPr>
      <t>2</t>
    </r>
    <r>
      <rPr>
        <b/>
        <sz val="11"/>
        <color theme="1"/>
        <rFont val="Calibri "/>
      </rPr>
      <t>-intensitet</t>
    </r>
  </si>
  <si>
    <r>
      <t>Naturgas og bygas med en nedre brændværdi på 39,6 MJ/Nm (CO</t>
    </r>
    <r>
      <rPr>
        <vertAlign val="subscript"/>
        <sz val="11"/>
        <color rgb="FF14143C"/>
        <rFont val="Calibri "/>
      </rPr>
      <t>2</t>
    </r>
    <r>
      <rPr>
        <sz val="11"/>
        <color rgb="FF14143C"/>
        <rFont val="Calibri "/>
      </rPr>
      <t>-afgift)</t>
    </r>
  </si>
  <si>
    <r>
      <t>Naturgas, der anvendes eller er bestemt til anvendelse som motorbrændstof i stationære stempelmotoranlæg i tillæg til CO</t>
    </r>
    <r>
      <rPr>
        <vertAlign val="subscript"/>
        <sz val="11"/>
        <color rgb="FF14143C"/>
        <rFont val="Calibri "/>
      </rPr>
      <t>2</t>
    </r>
    <r>
      <rPr>
        <sz val="11"/>
        <color rgb="FF14143C"/>
        <rFont val="Calibri "/>
      </rPr>
      <t>-afgift på naturgas (metanafgift)</t>
    </r>
  </si>
  <si>
    <r>
      <t>Ikke bionedbrydeligt affald anvendt som brændsel, afgift pr. ton udledt CO</t>
    </r>
    <r>
      <rPr>
        <vertAlign val="subscript"/>
        <sz val="11"/>
        <color rgb="FF14143C"/>
        <rFont val="Calibri "/>
      </rPr>
      <t>2</t>
    </r>
  </si>
  <si>
    <r>
      <t>t.CO</t>
    </r>
    <r>
      <rPr>
        <vertAlign val="subscript"/>
        <sz val="11"/>
        <color theme="1"/>
        <rFont val="Calibri "/>
      </rPr>
      <t>2</t>
    </r>
    <r>
      <rPr>
        <sz val="11"/>
        <color theme="1"/>
        <rFont val="Calibri "/>
      </rPr>
      <t xml:space="preserve"> total fra energi</t>
    </r>
  </si>
  <si>
    <r>
      <t>CO</t>
    </r>
    <r>
      <rPr>
        <b/>
        <vertAlign val="subscript"/>
        <sz val="11"/>
        <color theme="1"/>
        <rFont val="Calibri "/>
      </rPr>
      <t>2</t>
    </r>
    <r>
      <rPr>
        <b/>
        <sz val="11"/>
        <color theme="1"/>
        <rFont val="Calibri "/>
      </rPr>
      <t>-emissionsafgiftsbetaling</t>
    </r>
  </si>
  <si>
    <r>
      <t>Fossil CO</t>
    </r>
    <r>
      <rPr>
        <b/>
        <vertAlign val="subscript"/>
        <sz val="11"/>
        <color theme="1"/>
        <rFont val="Calibri "/>
      </rPr>
      <t>2</t>
    </r>
    <r>
      <rPr>
        <b/>
        <sz val="11"/>
        <color theme="1"/>
        <rFont val="Calibri "/>
      </rPr>
      <t>-udledning i udledningsrapport</t>
    </r>
  </si>
  <si>
    <r>
      <t>Data ark til beregningsark vedr. CO</t>
    </r>
    <r>
      <rPr>
        <vertAlign val="subscript"/>
        <sz val="14"/>
        <color theme="8"/>
        <rFont val="Verdana"/>
        <family val="2"/>
      </rPr>
      <t>2</t>
    </r>
    <r>
      <rPr>
        <sz val="14"/>
        <color theme="8"/>
        <rFont val="Verdana"/>
        <family val="2"/>
      </rPr>
      <t>-intensitet</t>
    </r>
  </si>
  <si>
    <r>
      <t>Bekendtgørelse om tilskud til CO</t>
    </r>
    <r>
      <rPr>
        <vertAlign val="subscript"/>
        <sz val="11"/>
        <color theme="0" tint="-0.499984740745262"/>
        <rFont val="Arial"/>
        <family val="2"/>
      </rPr>
      <t>2</t>
    </r>
    <r>
      <rPr>
        <sz val="11"/>
        <color theme="0" tint="-0.499984740745262"/>
        <rFont val="Arial"/>
        <family val="2"/>
      </rPr>
      <t>-reduktioner i CO</t>
    </r>
    <r>
      <rPr>
        <vertAlign val="subscript"/>
        <sz val="11"/>
        <color theme="0" tint="-0.499984740745262"/>
        <rFont val="Arial"/>
        <family val="2"/>
      </rPr>
      <t>2</t>
    </r>
    <r>
      <rPr>
        <sz val="11"/>
        <color theme="0" tint="-0.499984740745262"/>
        <rFont val="Arial"/>
        <family val="2"/>
      </rPr>
      <t>-intensive virksomheder</t>
    </r>
  </si>
  <si>
    <t xml:space="preserve">Gule felter udfyldes </t>
  </si>
  <si>
    <t xml:space="preserve">Omregner fra GJ til ton CO2 </t>
  </si>
  <si>
    <r>
      <t>1. Beregning af Energi- og CO</t>
    </r>
    <r>
      <rPr>
        <b/>
        <vertAlign val="subscript"/>
        <sz val="18"/>
        <color theme="1"/>
        <rFont val="Calibri "/>
      </rPr>
      <t>2</t>
    </r>
    <r>
      <rPr>
        <b/>
        <sz val="18"/>
        <color theme="1"/>
        <rFont val="Calibri "/>
      </rPr>
      <t>-afgiftsbetaling</t>
    </r>
  </si>
  <si>
    <r>
      <t>2. Beregning af CO</t>
    </r>
    <r>
      <rPr>
        <b/>
        <vertAlign val="subscript"/>
        <sz val="18"/>
        <color theme="1"/>
        <rFont val="Calibri "/>
      </rPr>
      <t>2</t>
    </r>
    <r>
      <rPr>
        <b/>
        <sz val="18"/>
        <color theme="1"/>
        <rFont val="Calibri "/>
      </rPr>
      <t>-emissionsafgiftsbetaling</t>
    </r>
  </si>
  <si>
    <t>4. CO2 intensitet</t>
  </si>
  <si>
    <r>
      <t>Bilag til beregning af CO</t>
    </r>
    <r>
      <rPr>
        <vertAlign val="subscript"/>
        <sz val="26"/>
        <color theme="1"/>
        <rFont val="Verdana"/>
        <family val="2"/>
      </rPr>
      <t>2</t>
    </r>
    <r>
      <rPr>
        <sz val="26"/>
        <color theme="1"/>
        <rFont val="Verdana"/>
        <family val="2"/>
      </rPr>
      <t>-intensitet</t>
    </r>
  </si>
  <si>
    <t>Tidligere afgiftsbetaling</t>
  </si>
  <si>
    <t>Ny afgiftsbetaling</t>
  </si>
  <si>
    <t>3. Opgørelse af bruttoværditilvækst (BVT)</t>
  </si>
  <si>
    <r>
      <t>Virksomhedens CO</t>
    </r>
    <r>
      <rPr>
        <vertAlign val="subscript"/>
        <sz val="11"/>
        <color theme="1"/>
        <rFont val="Arial"/>
        <family val="2"/>
      </rPr>
      <t>2</t>
    </r>
    <r>
      <rPr>
        <sz val="11"/>
        <color theme="1"/>
        <rFont val="Arial"/>
        <family val="2"/>
      </rPr>
      <t>-intensitet beregnes automatisk.</t>
    </r>
  </si>
  <si>
    <r>
      <t>4. CO</t>
    </r>
    <r>
      <rPr>
        <b/>
        <vertAlign val="subscript"/>
        <sz val="14"/>
        <color theme="0"/>
        <rFont val="Arial"/>
        <family val="2"/>
      </rPr>
      <t>2</t>
    </r>
    <r>
      <rPr>
        <b/>
        <sz val="14"/>
        <color theme="0"/>
        <rFont val="Arial"/>
        <family val="2"/>
      </rPr>
      <t>-intensitet</t>
    </r>
  </si>
  <si>
    <r>
      <t>Under fanen CO</t>
    </r>
    <r>
      <rPr>
        <vertAlign val="subscript"/>
        <sz val="11"/>
        <color theme="1"/>
        <rFont val="Arial"/>
        <family val="2"/>
      </rPr>
      <t>2</t>
    </r>
    <r>
      <rPr>
        <sz val="11"/>
        <color theme="1"/>
        <rFont val="Arial"/>
        <family val="2"/>
      </rPr>
      <t>-intensitet skal både kvoteomfattet og ikke-kvoteomfattede virksomheder indtaste virksomhedern driftsresultat og personaleomkostninger for hvert af de tre år i referenceperioden.
Bemærk, at driftsresultat og personaleomkostninger skal angives, som de er angivet i virksomheders årsregnskab.</t>
    </r>
  </si>
  <si>
    <t>3. Beregning af bruttoværditilvækst</t>
  </si>
  <si>
    <r>
      <t>2. Beregning af CO</t>
    </r>
    <r>
      <rPr>
        <b/>
        <vertAlign val="subscript"/>
        <sz val="14"/>
        <color theme="0"/>
        <rFont val="Arial"/>
        <family val="2"/>
      </rPr>
      <t>2</t>
    </r>
    <r>
      <rPr>
        <b/>
        <sz val="14"/>
        <color theme="0"/>
        <rFont val="Arial"/>
        <family val="2"/>
      </rPr>
      <t>- og emissionsafgiftsbetaling</t>
    </r>
  </si>
  <si>
    <r>
      <t xml:space="preserve">Under fanen </t>
    </r>
    <r>
      <rPr>
        <i/>
        <sz val="11"/>
        <color theme="1"/>
        <rFont val="Arial"/>
        <family val="2"/>
      </rPr>
      <t>CO</t>
    </r>
    <r>
      <rPr>
        <i/>
        <vertAlign val="subscript"/>
        <sz val="11"/>
        <color theme="1"/>
        <rFont val="Arial"/>
        <family val="2"/>
      </rPr>
      <t>2</t>
    </r>
    <r>
      <rPr>
        <i/>
        <sz val="11"/>
        <color theme="1"/>
        <rFont val="Arial"/>
        <family val="2"/>
      </rPr>
      <t>-intensitet</t>
    </r>
    <r>
      <rPr>
        <sz val="11"/>
        <color theme="1"/>
        <rFont val="Arial"/>
        <family val="2"/>
      </rPr>
      <t xml:space="preserve"> skal både kvoteomfattede og ikke-kvoteomfattede virksomheder indtaste virksomhedens energiforbrug, fordelt på de forskellige energiarter. Virksomheden skal yderligere vælge den specifikk</t>
    </r>
    <r>
      <rPr>
        <sz val="11"/>
        <rFont val="Arial"/>
        <family val="2"/>
      </rPr>
      <t>e afgiftskategori, som den anvendte energiart hø</t>
    </r>
    <r>
      <rPr>
        <sz val="11"/>
        <color theme="1"/>
        <rFont val="Arial"/>
        <family val="2"/>
      </rPr>
      <t>rer under.
For ikke-kvoteomfattede virksomheder estimeres den direkte afgiftsstigning, som skal ligge til grund for beregningen af virksomhedens CO</t>
    </r>
    <r>
      <rPr>
        <vertAlign val="subscript"/>
        <sz val="11"/>
        <color theme="1"/>
        <rFont val="Arial"/>
        <family val="2"/>
      </rPr>
      <t>2</t>
    </r>
    <r>
      <rPr>
        <sz val="11"/>
        <color theme="1"/>
        <rFont val="Arial"/>
        <family val="2"/>
      </rPr>
      <t>-intensitet.
Ikke-kvoteomfattede virksomheder skal ligeledes indtaste deres energiforbrug, fordelt på de forskellige energiarter, men beregningsværktøjet estimerer kun virksomhedens nuværende afgiftsbetaling.
Bemærk, at der kun skal indtastes energiforbrug for den anvendte energi, der pålægges en ændret samlet afgiftsbetaling som følge af de nye energi- og CO</t>
    </r>
    <r>
      <rPr>
        <vertAlign val="subscript"/>
        <sz val="11"/>
        <color theme="1"/>
        <rFont val="Arial"/>
        <family val="2"/>
      </rPr>
      <t>2</t>
    </r>
    <r>
      <rPr>
        <sz val="11"/>
        <color theme="1"/>
        <rFont val="Arial"/>
        <family val="2"/>
      </rPr>
      <t>-afgiftslove.</t>
    </r>
  </si>
  <si>
    <t>Generelt</t>
  </si>
  <si>
    <t>Introduktion</t>
  </si>
  <si>
    <r>
      <t>Dette beregningsværktøj er en hjælp til estimere virksomhedens CO</t>
    </r>
    <r>
      <rPr>
        <vertAlign val="subscript"/>
        <sz val="11"/>
        <color theme="1"/>
        <rFont val="Arial"/>
        <family val="2"/>
      </rPr>
      <t>2</t>
    </r>
    <r>
      <rPr>
        <sz val="11"/>
        <color theme="1"/>
        <rFont val="Arial"/>
        <family val="2"/>
      </rPr>
      <t>-intensitet, som udgør forholdet mellem virksomhedens samlede afgiftsstigning og bruttoværditilvækst. Beregningsværktøjet kan anvendes som en indikation for virksomhedens CO</t>
    </r>
    <r>
      <rPr>
        <vertAlign val="subscript"/>
        <sz val="11"/>
        <color theme="1"/>
        <rFont val="Arial"/>
        <family val="2"/>
      </rPr>
      <t>2</t>
    </r>
    <r>
      <rPr>
        <sz val="11"/>
        <color theme="1"/>
        <rFont val="Arial"/>
        <family val="2"/>
      </rPr>
      <t>-intensitet, men kan ikke stå alene som dokumentation af virkomhedens CO</t>
    </r>
    <r>
      <rPr>
        <vertAlign val="subscript"/>
        <sz val="11"/>
        <color theme="1"/>
        <rFont val="Arial"/>
        <family val="2"/>
      </rPr>
      <t>2</t>
    </r>
    <r>
      <rPr>
        <sz val="11"/>
        <color theme="1"/>
        <rFont val="Arial"/>
        <family val="2"/>
      </rPr>
      <t>-intensitet.
Ved ansøgning om støtte skal virksomhedens CO</t>
    </r>
    <r>
      <rPr>
        <vertAlign val="subscript"/>
        <sz val="11"/>
        <color theme="1"/>
        <rFont val="Arial"/>
        <family val="2"/>
      </rPr>
      <t>2</t>
    </r>
    <r>
      <rPr>
        <sz val="11"/>
        <color theme="1"/>
        <rFont val="Arial"/>
        <family val="2"/>
      </rPr>
      <t>-intensitet påtegnes af en godkendt revisor i henhold til "Bestemmelser om revisors erklæringsopgave ved ansøgning"
For at kunne søge om støtte fra Investeringsstøtten skal virksomheden have en CO</t>
    </r>
    <r>
      <rPr>
        <vertAlign val="subscript"/>
        <sz val="11"/>
        <color theme="1"/>
        <rFont val="Arial"/>
        <family val="2"/>
      </rPr>
      <t>2</t>
    </r>
    <r>
      <rPr>
        <sz val="11"/>
        <color theme="1"/>
        <rFont val="Arial"/>
        <family val="2"/>
      </rPr>
      <t xml:space="preserve">-intensitet på mindst 2,3 pct. 
</t>
    </r>
  </si>
  <si>
    <r>
      <t xml:space="preserve">Virksomheden skal udfylde de </t>
    </r>
    <r>
      <rPr>
        <i/>
        <sz val="11"/>
        <color theme="1"/>
        <rFont val="Arial"/>
        <family val="2"/>
      </rPr>
      <t>gule felter</t>
    </r>
    <r>
      <rPr>
        <sz val="11"/>
        <color theme="1"/>
        <rFont val="Arial"/>
        <family val="2"/>
      </rPr>
      <t xml:space="preserve">, mens de </t>
    </r>
    <r>
      <rPr>
        <i/>
        <sz val="11"/>
        <color theme="1"/>
        <rFont val="Arial"/>
        <family val="2"/>
      </rPr>
      <t>grå felter</t>
    </r>
    <r>
      <rPr>
        <sz val="11"/>
        <color theme="1"/>
        <rFont val="Arial"/>
        <family val="2"/>
      </rPr>
      <t xml:space="preserve"> beregnes på baggrunden af indtastningen fra virksomheden.
Fanen </t>
    </r>
    <r>
      <rPr>
        <i/>
        <sz val="11"/>
        <color theme="1"/>
        <rFont val="Arial"/>
        <family val="2"/>
      </rPr>
      <t>CO</t>
    </r>
    <r>
      <rPr>
        <i/>
        <vertAlign val="subscript"/>
        <sz val="11"/>
        <color theme="1"/>
        <rFont val="Arial"/>
        <family val="2"/>
      </rPr>
      <t>2</t>
    </r>
    <r>
      <rPr>
        <i/>
        <sz val="11"/>
        <color theme="1"/>
        <rFont val="Arial"/>
        <family val="2"/>
      </rPr>
      <t>-intensitet</t>
    </r>
    <r>
      <rPr>
        <sz val="11"/>
        <color theme="1"/>
        <rFont val="Arial"/>
        <family val="2"/>
      </rPr>
      <t xml:space="preserve"> kan anvendes til at estimere virksomhedens CO</t>
    </r>
    <r>
      <rPr>
        <vertAlign val="subscript"/>
        <sz val="11"/>
        <color theme="1"/>
        <rFont val="Arial"/>
        <family val="2"/>
      </rPr>
      <t>2</t>
    </r>
    <r>
      <rPr>
        <sz val="11"/>
        <color theme="1"/>
        <rFont val="Arial"/>
        <family val="2"/>
      </rPr>
      <t xml:space="preserve">-intensitet.
Fanen </t>
    </r>
    <r>
      <rPr>
        <i/>
        <sz val="11"/>
        <color theme="1"/>
        <rFont val="Arial"/>
        <family val="2"/>
      </rPr>
      <t>Historisk udledning</t>
    </r>
    <r>
      <rPr>
        <sz val="11"/>
        <color theme="1"/>
        <rFont val="Arial"/>
        <family val="2"/>
      </rPr>
      <t xml:space="preserve"> kan anvendes til at estimere virksomhedens historiske udledning.
Virksomheden skal anvende årene 2021, 2022 og 2023, og have offentligtgjort årsregnskaber for alle tre år, som referenceperiode. 
Beregningsark kan anvendes af virksomheder indenfor: kvoteomfattet alm. proces, Ikke-kvoteomfattet alm. proces, kvoteomfattede minerologiske processer mv., ikke-kvotetomfattede mineralogiske processer mv., kvoteomfattet indenrigssøfart, raffinaderi og Nordsø.
Beregningsværktøjet kan ikke anvendes af virksomheder inden for Nordsø og Indenrigssøfart, hvis virksomheden ikke er omfattet af EU's kvotehandelssystem.</t>
    </r>
  </si>
  <si>
    <r>
      <t xml:space="preserve">Under fanen </t>
    </r>
    <r>
      <rPr>
        <i/>
        <sz val="11"/>
        <color theme="1"/>
        <rFont val="Arial"/>
        <family val="2"/>
      </rPr>
      <t>CO</t>
    </r>
    <r>
      <rPr>
        <i/>
        <vertAlign val="subscript"/>
        <sz val="11"/>
        <color theme="1"/>
        <rFont val="Arial"/>
        <family val="2"/>
      </rPr>
      <t>2</t>
    </r>
    <r>
      <rPr>
        <i/>
        <sz val="11"/>
        <color theme="1"/>
        <rFont val="Arial"/>
        <family val="2"/>
      </rPr>
      <t>-intensitet</t>
    </r>
    <r>
      <rPr>
        <sz val="11"/>
        <color theme="1"/>
        <rFont val="Arial"/>
        <family val="2"/>
      </rPr>
      <t xml:space="preserve"> skal kvoteomfattede virksomheder indtaste CO</t>
    </r>
    <r>
      <rPr>
        <vertAlign val="subscript"/>
        <sz val="11"/>
        <color theme="1"/>
        <rFont val="Arial"/>
        <family val="2"/>
      </rPr>
      <t>2</t>
    </r>
    <r>
      <rPr>
        <sz val="11"/>
        <color theme="1"/>
        <rFont val="Arial"/>
        <family val="2"/>
      </rPr>
      <t xml:space="preserve">-udledningen </t>
    </r>
    <r>
      <rPr>
        <sz val="11"/>
        <rFont val="Arial"/>
        <family val="2"/>
      </rPr>
      <t>samt angive afgiftskategorien, som udledningen hører under.</t>
    </r>
    <r>
      <rPr>
        <sz val="11"/>
        <color theme="1"/>
        <rFont val="Arial"/>
        <family val="2"/>
      </rPr>
      <t xml:space="preserve">
Bemærk, at virksomheden både skal angive CO</t>
    </r>
    <r>
      <rPr>
        <vertAlign val="subscript"/>
        <sz val="11"/>
        <color theme="1"/>
        <rFont val="Arial"/>
        <family val="2"/>
      </rPr>
      <t>2</t>
    </r>
    <r>
      <rPr>
        <sz val="11"/>
        <color theme="1"/>
        <rFont val="Arial"/>
        <family val="2"/>
      </rPr>
      <t>-udledningen fra henholdsvis energi og proces (procesudledninger). Der skal udelukkende indtastes den del af udledningen, der pålægges en ændret samlet afgiftsbetaling som følge af de nye energi- og CO</t>
    </r>
    <r>
      <rPr>
        <vertAlign val="subscript"/>
        <sz val="11"/>
        <color theme="1"/>
        <rFont val="Arial"/>
        <family val="2"/>
      </rPr>
      <t>2</t>
    </r>
    <r>
      <rPr>
        <sz val="11"/>
        <color theme="1"/>
        <rFont val="Arial"/>
        <family val="2"/>
      </rPr>
      <t>-afgiftslove.</t>
    </r>
  </si>
  <si>
    <r>
      <t>Omregning fra GJ til ton CO</t>
    </r>
    <r>
      <rPr>
        <b/>
        <sz val="12"/>
        <color theme="0"/>
        <rFont val="Arial"/>
        <family val="2"/>
      </rPr>
      <t>2</t>
    </r>
  </si>
  <si>
    <t xml:space="preserve">Det er muligt at omregne energiforbrug fra GJ til udledning i ton CO2 </t>
  </si>
  <si>
    <t>Driftsresultat (EBIT)</t>
  </si>
  <si>
    <t>Samlet stigning i afgitsbetalingen</t>
  </si>
  <si>
    <t>version 02-03 2026</t>
  </si>
  <si>
    <r>
      <t>1. Beregning af energi- og CO</t>
    </r>
    <r>
      <rPr>
        <b/>
        <vertAlign val="subscript"/>
        <sz val="14"/>
        <color theme="0"/>
        <rFont val="Arial"/>
        <family val="2"/>
      </rPr>
      <t>2</t>
    </r>
    <r>
      <rPr>
        <b/>
        <sz val="14"/>
        <color theme="0"/>
        <rFont val="Arial"/>
        <family val="2"/>
      </rPr>
      <t>-afgiftsbetaling)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</si>
</sst>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r.&quot;_-;\-* #,##0.00\ &quot;kr.&quot;_-;_-* &quot;-&quot;??\ &quot;kr.&quot;_-;_-@_-"/>
    <numFmt numFmtId="164" formatCode="_-* #,##0.00\ _k_r_._-;\-* #,##0.00\ _k_r_._-;_-* &quot;-&quot;??\ _k_r_._-;_-@_-"/>
    <numFmt numFmtId="165" formatCode="_-* #,##0\ &quot;kr.&quot;_-;\-* #,##0\ &quot;kr.&quot;_-;_-* &quot;-&quot;??\ &quot;kr.&quot;_-;_-@_-"/>
    <numFmt numFmtId="166" formatCode="#,##0\ &quot;kr.&quot;"/>
    <numFmt numFmtId="167" formatCode="0.000%"/>
  </numFmts>
  <fonts count="32">
    <font>
      <sz val="11"/>
      <color theme="1"/>
      <name val="Calibri"/>
      <family val="2"/>
      <scheme val="minor"/>
    </font>
    <font>
      <sz val="11"/>
      <color theme="1"/>
      <name val="Calibri"/>
      <family val="2"/>
      <scheme val="minor"/>
    </font>
    <font>
      <sz val="10"/>
      <color rgb="FF14143C"/>
      <name val="Arial"/>
      <family val="2"/>
    </font>
    <font>
      <b/>
      <sz val="11"/>
      <color theme="1"/>
      <name val="Arial"/>
      <family val="2"/>
    </font>
    <font>
      <sz val="11"/>
      <color theme="1"/>
      <name val="Arial"/>
      <family val="2"/>
    </font>
    <font>
      <sz val="9"/>
      <color theme="1"/>
      <name val="Calibri"/>
      <family val="2"/>
      <scheme val="minor"/>
    </font>
    <font>
      <sz val="14"/>
      <color theme="4" tint="-0.249977111117893"/>
      <name val="Verdana"/>
      <family val="2"/>
    </font>
    <font>
      <sz val="9"/>
      <color theme="1"/>
      <name val="Verdana"/>
      <family val="2"/>
    </font>
    <font>
      <sz val="11"/>
      <color theme="0" tint="-0.499984740745262"/>
      <name val="Arial"/>
      <family val="2"/>
    </font>
    <font>
      <sz val="14"/>
      <color theme="8"/>
      <name val="Verdana"/>
      <family val="2"/>
    </font>
    <font>
      <b/>
      <sz val="18"/>
      <color theme="1"/>
      <name val="Calibri "/>
    </font>
    <font>
      <sz val="11"/>
      <color theme="1"/>
      <name val="Calibri "/>
    </font>
    <font>
      <b/>
      <sz val="11"/>
      <color theme="1"/>
      <name val="Calibri "/>
    </font>
    <font>
      <sz val="11"/>
      <color rgb="FF14143C"/>
      <name val="Calibri "/>
    </font>
    <font>
      <b/>
      <vertAlign val="subscript"/>
      <sz val="18"/>
      <color theme="1"/>
      <name val="Calibri "/>
    </font>
    <font>
      <b/>
      <vertAlign val="subscript"/>
      <sz val="11"/>
      <color theme="1"/>
      <name val="Calibri "/>
    </font>
    <font>
      <vertAlign val="subscript"/>
      <sz val="11"/>
      <color rgb="FF14143C"/>
      <name val="Calibri "/>
    </font>
    <font>
      <vertAlign val="subscript"/>
      <sz val="11"/>
      <color theme="1"/>
      <name val="Calibri "/>
    </font>
    <font>
      <vertAlign val="subscript"/>
      <sz val="14"/>
      <color theme="8"/>
      <name val="Verdana"/>
      <family val="2"/>
    </font>
    <font>
      <vertAlign val="subscript"/>
      <sz val="11"/>
      <color theme="0" tint="-0.499984740745262"/>
      <name val="Arial"/>
      <family val="2"/>
    </font>
    <font>
      <sz val="26"/>
      <color theme="1"/>
      <name val="Verdana"/>
      <family val="2"/>
    </font>
    <font>
      <vertAlign val="subscript"/>
      <sz val="26"/>
      <color theme="1"/>
      <name val="Verdana"/>
      <family val="2"/>
    </font>
    <font>
      <b/>
      <sz val="11"/>
      <color theme="9" tint="0.59999389629810485"/>
      <name val="Arial"/>
      <family val="2"/>
    </font>
    <font>
      <sz val="11"/>
      <color theme="9" tint="0.59999389629810485"/>
      <name val="Arial"/>
      <family val="2"/>
    </font>
    <font>
      <i/>
      <sz val="11"/>
      <color theme="1"/>
      <name val="Arial"/>
      <family val="2"/>
    </font>
    <font>
      <b/>
      <sz val="14"/>
      <color theme="0"/>
      <name val="Arial"/>
      <family val="2"/>
    </font>
    <font>
      <vertAlign val="subscript"/>
      <sz val="11"/>
      <color theme="1"/>
      <name val="Arial"/>
      <family val="2"/>
    </font>
    <font>
      <b/>
      <vertAlign val="subscript"/>
      <sz val="14"/>
      <color theme="0"/>
      <name val="Arial"/>
      <family val="2"/>
    </font>
    <font>
      <i/>
      <vertAlign val="subscript"/>
      <sz val="11"/>
      <color theme="1"/>
      <name val="Arial"/>
      <family val="2"/>
    </font>
    <font>
      <sz val="11"/>
      <name val="Arial"/>
      <family val="2"/>
    </font>
    <font>
      <b/>
      <sz val="16"/>
      <color theme="0"/>
      <name val="Arial"/>
      <family val="2"/>
    </font>
    <font>
      <b/>
      <sz val="12"/>
      <color theme="0"/>
      <name val="Arial"/>
      <family val="2"/>
    </font>
  </fonts>
  <fills count="12">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59999389629810485"/>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8EA9DB"/>
        <bgColor indexed="64"/>
      </patternFill>
    </fill>
    <fill>
      <patternFill patternType="solid">
        <fgColor rgb="FF0070C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5" fillId="0" borderId="0"/>
  </cellStyleXfs>
  <cellXfs count="148">
    <xf numFmtId="0" fontId="0" fillId="0" borderId="0" xfId="0"/>
    <xf numFmtId="0" fontId="4" fillId="2" borderId="0" xfId="0" applyFont="1" applyFill="1" applyBorder="1" applyProtection="1">
      <protection hidden="1"/>
    </xf>
    <xf numFmtId="0" fontId="8" fillId="2" borderId="0" xfId="0" applyFont="1" applyFill="1" applyBorder="1" applyProtection="1">
      <protection hidden="1"/>
    </xf>
    <xf numFmtId="0" fontId="4" fillId="4" borderId="0" xfId="0" applyFont="1" applyFill="1" applyBorder="1" applyProtection="1">
      <protection hidden="1"/>
    </xf>
    <xf numFmtId="0" fontId="0" fillId="7" borderId="0" xfId="0" applyFill="1" applyProtection="1">
      <protection hidden="1"/>
    </xf>
    <xf numFmtId="0" fontId="6" fillId="7" borderId="0" xfId="4" applyFont="1" applyFill="1" applyAlignment="1" applyProtection="1">
      <protection hidden="1"/>
    </xf>
    <xf numFmtId="0" fontId="7" fillId="4" borderId="0" xfId="4" applyFont="1" applyFill="1" applyProtection="1">
      <protection hidden="1"/>
    </xf>
    <xf numFmtId="0" fontId="0" fillId="4" borderId="0" xfId="0" applyFill="1" applyProtection="1">
      <protection hidden="1"/>
    </xf>
    <xf numFmtId="0" fontId="4" fillId="6" borderId="0" xfId="0" applyFont="1" applyFill="1" applyBorder="1" applyProtection="1">
      <protection hidden="1"/>
    </xf>
    <xf numFmtId="0" fontId="12" fillId="5" borderId="2" xfId="0" applyFont="1" applyFill="1" applyBorder="1" applyProtection="1">
      <protection hidden="1"/>
    </xf>
    <xf numFmtId="0" fontId="11" fillId="3" borderId="0" xfId="0" applyFont="1" applyFill="1" applyBorder="1" applyProtection="1">
      <protection hidden="1"/>
    </xf>
    <xf numFmtId="0" fontId="11" fillId="4" borderId="0" xfId="0" applyFont="1" applyFill="1" applyBorder="1" applyProtection="1">
      <protection hidden="1"/>
    </xf>
    <xf numFmtId="0" fontId="11" fillId="3" borderId="1" xfId="0" applyFont="1" applyFill="1" applyBorder="1" applyAlignment="1" applyProtection="1">
      <alignment horizontal="center" vertical="center" wrapText="1"/>
      <protection locked="0" hidden="1"/>
    </xf>
    <xf numFmtId="0" fontId="11" fillId="3" borderId="1" xfId="0" applyFont="1" applyFill="1" applyBorder="1" applyAlignment="1" applyProtection="1">
      <alignment horizontal="center" vertical="center"/>
      <protection locked="0" hidden="1"/>
    </xf>
    <xf numFmtId="0" fontId="11" fillId="3" borderId="1" xfId="0" applyFont="1" applyFill="1" applyBorder="1" applyAlignment="1" applyProtection="1">
      <alignment vertical="center"/>
      <protection locked="0" hidden="1"/>
    </xf>
    <xf numFmtId="0" fontId="11" fillId="3" borderId="1" xfId="0" applyFont="1" applyFill="1" applyBorder="1" applyProtection="1">
      <protection locked="0" hidden="1"/>
    </xf>
    <xf numFmtId="0" fontId="11" fillId="3" borderId="3" xfId="0" applyFont="1" applyFill="1" applyBorder="1" applyAlignment="1" applyProtection="1">
      <alignment horizontal="center" vertical="center" wrapText="1"/>
      <protection locked="0" hidden="1"/>
    </xf>
    <xf numFmtId="0" fontId="11" fillId="3" borderId="3" xfId="0" applyFont="1" applyFill="1" applyBorder="1" applyProtection="1">
      <protection locked="0" hidden="1"/>
    </xf>
    <xf numFmtId="0" fontId="11" fillId="3" borderId="1" xfId="0" applyFont="1" applyFill="1" applyBorder="1" applyAlignment="1" applyProtection="1">
      <alignment horizontal="center"/>
      <protection locked="0" hidden="1"/>
    </xf>
    <xf numFmtId="0" fontId="11" fillId="3" borderId="3" xfId="0" applyFont="1" applyFill="1" applyBorder="1" applyAlignment="1" applyProtection="1">
      <alignment horizontal="center"/>
      <protection locked="0" hidden="1"/>
    </xf>
    <xf numFmtId="1" fontId="11" fillId="3" borderId="1" xfId="0" applyNumberFormat="1" applyFont="1" applyFill="1" applyBorder="1" applyAlignment="1" applyProtection="1">
      <alignment horizontal="center" vertical="center"/>
      <protection locked="0" hidden="1"/>
    </xf>
    <xf numFmtId="165" fontId="11" fillId="3" borderId="1" xfId="0" applyNumberFormat="1" applyFont="1" applyFill="1" applyBorder="1" applyProtection="1">
      <protection locked="0" hidden="1"/>
    </xf>
    <xf numFmtId="0" fontId="11" fillId="3" borderId="19" xfId="0" applyFont="1" applyFill="1" applyBorder="1" applyAlignment="1" applyProtection="1">
      <alignment horizontal="center"/>
      <protection locked="0" hidden="1"/>
    </xf>
    <xf numFmtId="0" fontId="11" fillId="3" borderId="30" xfId="0" applyFont="1" applyFill="1" applyBorder="1" applyAlignment="1" applyProtection="1">
      <alignment horizontal="center"/>
      <protection locked="0" hidden="1"/>
    </xf>
    <xf numFmtId="0" fontId="11" fillId="3" borderId="25" xfId="0" applyFont="1" applyFill="1" applyBorder="1" applyAlignment="1" applyProtection="1">
      <alignment horizontal="center"/>
      <protection locked="0" hidden="1"/>
    </xf>
    <xf numFmtId="0" fontId="11" fillId="4" borderId="12" xfId="0" applyFont="1" applyFill="1" applyBorder="1" applyProtection="1"/>
    <xf numFmtId="0" fontId="11" fillId="4" borderId="17" xfId="0" applyFont="1" applyFill="1" applyBorder="1" applyProtection="1"/>
    <xf numFmtId="1" fontId="11" fillId="4" borderId="1" xfId="0" applyNumberFormat="1" applyFont="1" applyFill="1" applyBorder="1" applyAlignment="1" applyProtection="1">
      <alignment horizontal="center" vertical="center"/>
    </xf>
    <xf numFmtId="165" fontId="11" fillId="4" borderId="1" xfId="1" applyNumberFormat="1" applyFont="1" applyFill="1" applyBorder="1" applyProtection="1"/>
    <xf numFmtId="44" fontId="11" fillId="4" borderId="1" xfId="1" applyFont="1" applyFill="1" applyBorder="1" applyProtection="1"/>
    <xf numFmtId="1" fontId="11" fillId="4" borderId="3" xfId="0" applyNumberFormat="1" applyFont="1" applyFill="1" applyBorder="1" applyAlignment="1" applyProtection="1">
      <alignment horizontal="center" vertical="center"/>
    </xf>
    <xf numFmtId="44" fontId="11" fillId="4" borderId="3" xfId="1" applyFont="1" applyFill="1" applyBorder="1" applyProtection="1"/>
    <xf numFmtId="1" fontId="12" fillId="4" borderId="2" xfId="0" applyNumberFormat="1" applyFont="1" applyFill="1" applyBorder="1" applyProtection="1"/>
    <xf numFmtId="165" fontId="12" fillId="4" borderId="2" xfId="0" applyNumberFormat="1" applyFont="1" applyFill="1" applyBorder="1" applyProtection="1"/>
    <xf numFmtId="165" fontId="11" fillId="4" borderId="1" xfId="0" applyNumberFormat="1" applyFont="1" applyFill="1" applyBorder="1" applyProtection="1"/>
    <xf numFmtId="0" fontId="12" fillId="4" borderId="2" xfId="0" applyFont="1" applyFill="1" applyBorder="1" applyProtection="1"/>
    <xf numFmtId="165" fontId="11" fillId="4" borderId="1" xfId="1" applyNumberFormat="1" applyFont="1" applyFill="1" applyBorder="1" applyAlignment="1" applyProtection="1">
      <alignment vertical="center"/>
    </xf>
    <xf numFmtId="165" fontId="11" fillId="4" borderId="3" xfId="1" applyNumberFormat="1" applyFont="1" applyFill="1" applyBorder="1" applyAlignment="1" applyProtection="1">
      <alignment vertical="center"/>
    </xf>
    <xf numFmtId="0" fontId="4" fillId="2" borderId="0" xfId="0" applyFont="1" applyFill="1" applyProtection="1">
      <protection hidden="1"/>
    </xf>
    <xf numFmtId="0" fontId="4" fillId="4" borderId="0" xfId="0" applyFont="1" applyFill="1" applyProtection="1">
      <protection hidden="1"/>
    </xf>
    <xf numFmtId="0" fontId="8" fillId="4" borderId="0" xfId="0" applyFont="1" applyFill="1" applyBorder="1" applyProtection="1">
      <protection hidden="1"/>
    </xf>
    <xf numFmtId="0" fontId="9" fillId="2" borderId="0" xfId="0" applyFont="1" applyFill="1" applyProtection="1">
      <protection hidden="1"/>
    </xf>
    <xf numFmtId="0" fontId="6" fillId="4" borderId="0" xfId="4" applyFont="1" applyFill="1" applyAlignment="1" applyProtection="1">
      <protection hidden="1"/>
    </xf>
    <xf numFmtId="0" fontId="7" fillId="4" borderId="0" xfId="4" applyFont="1" applyFill="1" applyAlignment="1" applyProtection="1">
      <alignment vertical="center"/>
      <protection hidden="1"/>
    </xf>
    <xf numFmtId="0" fontId="3" fillId="6" borderId="1" xfId="0" applyFont="1" applyFill="1" applyBorder="1" applyProtection="1">
      <protection hidden="1"/>
    </xf>
    <xf numFmtId="0" fontId="4" fillId="6" borderId="0" xfId="0" applyFont="1" applyFill="1" applyProtection="1">
      <protection hidden="1"/>
    </xf>
    <xf numFmtId="0" fontId="3" fillId="6" borderId="0" xfId="0" applyFont="1" applyFill="1" applyProtection="1">
      <protection hidden="1"/>
    </xf>
    <xf numFmtId="0" fontId="3" fillId="2" borderId="0" xfId="0" applyFont="1" applyFill="1" applyProtection="1">
      <protection hidden="1"/>
    </xf>
    <xf numFmtId="0" fontId="3" fillId="4" borderId="0" xfId="0" applyFont="1" applyFill="1" applyAlignment="1" applyProtection="1">
      <alignment horizontal="center"/>
      <protection hidden="1"/>
    </xf>
    <xf numFmtId="0" fontId="4" fillId="4" borderId="0" xfId="0" applyFont="1" applyFill="1" applyAlignment="1" applyProtection="1">
      <alignment horizontal="center"/>
      <protection hidden="1"/>
    </xf>
    <xf numFmtId="0" fontId="2" fillId="6" borderId="1" xfId="0" applyFont="1" applyFill="1" applyBorder="1" applyAlignment="1" applyProtection="1">
      <alignment vertical="center" wrapText="1"/>
      <protection hidden="1"/>
    </xf>
    <xf numFmtId="0" fontId="2" fillId="6" borderId="1" xfId="0" applyFont="1" applyFill="1" applyBorder="1" applyAlignment="1" applyProtection="1">
      <alignment horizontal="center" vertical="center" wrapText="1"/>
      <protection hidden="1"/>
    </xf>
    <xf numFmtId="2" fontId="2" fillId="6" borderId="1" xfId="0" applyNumberFormat="1" applyFont="1" applyFill="1" applyBorder="1" applyAlignment="1" applyProtection="1">
      <alignment horizontal="center" vertical="center" wrapText="1"/>
      <protection hidden="1"/>
    </xf>
    <xf numFmtId="0" fontId="2" fillId="6" borderId="0" xfId="0" applyFont="1" applyFill="1" applyBorder="1" applyAlignment="1" applyProtection="1">
      <alignment horizontal="left" vertical="center" wrapText="1"/>
      <protection hidden="1"/>
    </xf>
    <xf numFmtId="0" fontId="2" fillId="6" borderId="0" xfId="0" applyFont="1" applyFill="1" applyBorder="1" applyAlignment="1" applyProtection="1">
      <alignment horizontal="center" vertical="center" wrapText="1"/>
      <protection hidden="1"/>
    </xf>
    <xf numFmtId="0" fontId="3" fillId="2" borderId="0" xfId="0" applyFont="1" applyFill="1" applyBorder="1" applyProtection="1">
      <protection hidden="1"/>
    </xf>
    <xf numFmtId="165" fontId="4" fillId="4" borderId="0" xfId="0" applyNumberFormat="1" applyFont="1" applyFill="1" applyBorder="1" applyProtection="1">
      <protection hidden="1"/>
    </xf>
    <xf numFmtId="0" fontId="2" fillId="6" borderId="4" xfId="0" applyFont="1" applyFill="1" applyBorder="1" applyAlignment="1" applyProtection="1">
      <alignment vertical="center" wrapText="1"/>
      <protection hidden="1"/>
    </xf>
    <xf numFmtId="0" fontId="2" fillId="6" borderId="5" xfId="0" applyFont="1" applyFill="1" applyBorder="1" applyAlignment="1" applyProtection="1">
      <alignment horizontal="center" vertical="center" wrapText="1"/>
      <protection hidden="1"/>
    </xf>
    <xf numFmtId="0" fontId="2" fillId="6" borderId="7" xfId="0" applyFont="1" applyFill="1" applyBorder="1" applyAlignment="1" applyProtection="1">
      <alignment vertical="center" wrapText="1"/>
      <protection hidden="1"/>
    </xf>
    <xf numFmtId="0" fontId="2" fillId="6" borderId="6" xfId="0" applyFont="1" applyFill="1" applyBorder="1" applyAlignment="1" applyProtection="1">
      <alignment horizontal="center" vertical="center" wrapText="1"/>
      <protection hidden="1"/>
    </xf>
    <xf numFmtId="0" fontId="2" fillId="6" borderId="6" xfId="0" applyFont="1" applyFill="1" applyBorder="1" applyAlignment="1" applyProtection="1">
      <alignment vertical="center" wrapText="1"/>
      <protection hidden="1"/>
    </xf>
    <xf numFmtId="2" fontId="2" fillId="2" borderId="0" xfId="0" applyNumberFormat="1" applyFont="1" applyFill="1" applyBorder="1" applyAlignment="1" applyProtection="1">
      <alignment horizontal="center" vertical="center" wrapText="1"/>
      <protection hidden="1"/>
    </xf>
    <xf numFmtId="2" fontId="4" fillId="2" borderId="0" xfId="0" applyNumberFormat="1" applyFont="1" applyFill="1" applyBorder="1" applyProtection="1">
      <protection hidden="1"/>
    </xf>
    <xf numFmtId="2" fontId="2" fillId="4" borderId="0" xfId="0" applyNumberFormat="1" applyFont="1" applyFill="1" applyBorder="1" applyAlignment="1" applyProtection="1">
      <alignment horizontal="center" vertical="center" wrapText="1"/>
      <protection hidden="1"/>
    </xf>
    <xf numFmtId="2" fontId="4" fillId="4" borderId="0" xfId="0" applyNumberFormat="1" applyFont="1" applyFill="1" applyBorder="1" applyProtection="1">
      <protection hidden="1"/>
    </xf>
    <xf numFmtId="1" fontId="12" fillId="4" borderId="2" xfId="0" applyNumberFormat="1" applyFont="1" applyFill="1" applyBorder="1" applyAlignment="1" applyProtection="1">
      <alignment horizontal="center"/>
    </xf>
    <xf numFmtId="0" fontId="4" fillId="8" borderId="0" xfId="0" applyFont="1" applyFill="1" applyBorder="1" applyProtection="1">
      <protection hidden="1"/>
    </xf>
    <xf numFmtId="0" fontId="10" fillId="8" borderId="0" xfId="0" applyFont="1" applyFill="1" applyBorder="1" applyProtection="1">
      <protection hidden="1"/>
    </xf>
    <xf numFmtId="0" fontId="11" fillId="8" borderId="0" xfId="0" applyFont="1" applyFill="1" applyBorder="1" applyProtection="1">
      <protection hidden="1"/>
    </xf>
    <xf numFmtId="0" fontId="4" fillId="9" borderId="0" xfId="0" applyFont="1" applyFill="1" applyBorder="1" applyProtection="1">
      <protection hidden="1"/>
    </xf>
    <xf numFmtId="0" fontId="8" fillId="9" borderId="0" xfId="0" applyFont="1" applyFill="1" applyBorder="1" applyProtection="1">
      <protection hidden="1"/>
    </xf>
    <xf numFmtId="0" fontId="20" fillId="9" borderId="0" xfId="0" applyFont="1" applyFill="1" applyProtection="1">
      <protection hidden="1"/>
    </xf>
    <xf numFmtId="0" fontId="12" fillId="8" borderId="2" xfId="0" applyFont="1" applyFill="1" applyBorder="1" applyProtection="1">
      <protection hidden="1"/>
    </xf>
    <xf numFmtId="0" fontId="12" fillId="8" borderId="0" xfId="0" applyFont="1" applyFill="1" applyBorder="1" applyProtection="1">
      <protection hidden="1"/>
    </xf>
    <xf numFmtId="165" fontId="12" fillId="8" borderId="0" xfId="0" applyNumberFormat="1" applyFont="1" applyFill="1" applyBorder="1" applyProtection="1">
      <protection hidden="1"/>
    </xf>
    <xf numFmtId="0" fontId="12" fillId="8" borderId="1" xfId="0" applyFont="1" applyFill="1" applyBorder="1" applyAlignment="1" applyProtection="1">
      <alignment horizontal="center" vertical="center"/>
      <protection hidden="1"/>
    </xf>
    <xf numFmtId="0" fontId="12" fillId="8" borderId="0" xfId="0" applyFont="1" applyFill="1" applyBorder="1" applyAlignment="1" applyProtection="1">
      <alignment horizontal="center" vertical="center"/>
      <protection hidden="1"/>
    </xf>
    <xf numFmtId="165" fontId="11" fillId="8" borderId="0" xfId="1" applyNumberFormat="1" applyFont="1" applyFill="1" applyBorder="1" applyAlignment="1" applyProtection="1">
      <alignment vertical="center"/>
      <protection hidden="1"/>
    </xf>
    <xf numFmtId="0" fontId="12" fillId="8" borderId="1" xfId="0" applyFont="1" applyFill="1" applyBorder="1" applyAlignment="1" applyProtection="1">
      <alignment vertical="center"/>
      <protection hidden="1"/>
    </xf>
    <xf numFmtId="0" fontId="12" fillId="8" borderId="3" xfId="0" applyFont="1" applyFill="1" applyBorder="1" applyProtection="1">
      <protection hidden="1"/>
    </xf>
    <xf numFmtId="0" fontId="12" fillId="8" borderId="1" xfId="0" applyFont="1" applyFill="1" applyBorder="1" applyProtection="1">
      <protection hidden="1"/>
    </xf>
    <xf numFmtId="0" fontId="12" fillId="8" borderId="1" xfId="0" applyFont="1" applyFill="1" applyBorder="1" applyAlignment="1" applyProtection="1">
      <alignment horizontal="center"/>
      <protection hidden="1"/>
    </xf>
    <xf numFmtId="165" fontId="11" fillId="8" borderId="1" xfId="0" applyNumberFormat="1" applyFont="1" applyFill="1" applyBorder="1" applyProtection="1">
      <protection hidden="1"/>
    </xf>
    <xf numFmtId="0" fontId="12" fillId="8" borderId="0" xfId="0" applyFont="1" applyFill="1" applyBorder="1" applyAlignment="1" applyProtection="1">
      <alignment horizontal="center"/>
      <protection hidden="1"/>
    </xf>
    <xf numFmtId="165" fontId="11" fillId="8" borderId="0" xfId="0" applyNumberFormat="1" applyFont="1" applyFill="1" applyBorder="1" applyProtection="1">
      <protection hidden="1"/>
    </xf>
    <xf numFmtId="164" fontId="11" fillId="8" borderId="0" xfId="3" applyFont="1" applyFill="1" applyBorder="1" applyProtection="1">
      <protection hidden="1"/>
    </xf>
    <xf numFmtId="0" fontId="12" fillId="8" borderId="8" xfId="0" applyFont="1" applyFill="1" applyBorder="1" applyAlignment="1" applyProtection="1">
      <alignment horizontal="center" wrapText="1"/>
      <protection hidden="1"/>
    </xf>
    <xf numFmtId="0" fontId="12" fillId="8" borderId="9" xfId="0" applyFont="1" applyFill="1" applyBorder="1" applyAlignment="1" applyProtection="1">
      <alignment horizontal="center"/>
      <protection hidden="1"/>
    </xf>
    <xf numFmtId="0" fontId="13" fillId="8" borderId="11" xfId="0" applyFont="1" applyFill="1" applyBorder="1" applyAlignment="1" applyProtection="1">
      <alignment vertical="center" wrapText="1"/>
      <protection hidden="1"/>
    </xf>
    <xf numFmtId="0" fontId="11" fillId="8" borderId="1" xfId="0" applyFont="1" applyFill="1" applyBorder="1" applyAlignment="1" applyProtection="1">
      <alignment vertical="center"/>
      <protection hidden="1"/>
    </xf>
    <xf numFmtId="0" fontId="13" fillId="8" borderId="13" xfId="0" applyFont="1" applyFill="1" applyBorder="1" applyAlignment="1" applyProtection="1">
      <alignment vertical="center" wrapText="1"/>
      <protection hidden="1"/>
    </xf>
    <xf numFmtId="0" fontId="11" fillId="8" borderId="14" xfId="0" applyFont="1" applyFill="1" applyBorder="1" applyAlignment="1" applyProtection="1">
      <alignment vertical="center"/>
      <protection hidden="1"/>
    </xf>
    <xf numFmtId="0" fontId="11" fillId="8" borderId="15" xfId="0" applyFont="1" applyFill="1" applyBorder="1" applyProtection="1">
      <protection hidden="1"/>
    </xf>
    <xf numFmtId="0" fontId="11" fillId="8" borderId="16" xfId="0" applyFont="1" applyFill="1" applyBorder="1" applyProtection="1">
      <protection hidden="1"/>
    </xf>
    <xf numFmtId="0" fontId="12" fillId="8" borderId="10" xfId="0" applyFont="1" applyFill="1" applyBorder="1" applyProtection="1">
      <protection hidden="1"/>
    </xf>
    <xf numFmtId="1" fontId="12" fillId="8" borderId="0" xfId="0" applyNumberFormat="1" applyFont="1" applyFill="1" applyBorder="1" applyAlignment="1" applyProtection="1">
      <alignment horizontal="center"/>
      <protection hidden="1"/>
    </xf>
    <xf numFmtId="1" fontId="12" fillId="8" borderId="0" xfId="0" applyNumberFormat="1" applyFont="1" applyFill="1" applyBorder="1" applyProtection="1">
      <protection hidden="1"/>
    </xf>
    <xf numFmtId="165" fontId="11" fillId="8" borderId="0" xfId="1" applyNumberFormat="1" applyFont="1" applyFill="1" applyBorder="1" applyProtection="1">
      <protection hidden="1"/>
    </xf>
    <xf numFmtId="44" fontId="11" fillId="8" borderId="0" xfId="1" applyFont="1" applyFill="1" applyBorder="1" applyProtection="1">
      <protection hidden="1"/>
    </xf>
    <xf numFmtId="0" fontId="22" fillId="6" borderId="0" xfId="0" applyFont="1" applyFill="1" applyProtection="1">
      <protection hidden="1"/>
    </xf>
    <xf numFmtId="0" fontId="23" fillId="6" borderId="0" xfId="0" applyFont="1" applyFill="1" applyProtection="1">
      <protection hidden="1"/>
    </xf>
    <xf numFmtId="0" fontId="4" fillId="0" borderId="0" xfId="0" applyFont="1"/>
    <xf numFmtId="0" fontId="4" fillId="0" borderId="37" xfId="0" applyFont="1" applyBorder="1" applyAlignment="1" applyProtection="1">
      <alignment horizontal="left" vertical="top" wrapText="1"/>
      <protection hidden="1"/>
    </xf>
    <xf numFmtId="0" fontId="4" fillId="0" borderId="30" xfId="0" applyFont="1" applyBorder="1" applyAlignment="1" applyProtection="1">
      <alignment horizontal="left" vertical="top" wrapText="1"/>
      <protection hidden="1"/>
    </xf>
    <xf numFmtId="0" fontId="4" fillId="0" borderId="36" xfId="0" applyFont="1" applyBorder="1" applyAlignment="1" applyProtection="1">
      <alignment horizontal="left" vertical="top" wrapText="1"/>
      <protection hidden="1"/>
    </xf>
    <xf numFmtId="0" fontId="30" fillId="11" borderId="42" xfId="0" applyFont="1" applyFill="1" applyBorder="1" applyAlignment="1" applyProtection="1">
      <alignment horizontal="center"/>
      <protection hidden="1"/>
    </xf>
    <xf numFmtId="0" fontId="30" fillId="11" borderId="41" xfId="0" applyFont="1" applyFill="1" applyBorder="1" applyAlignment="1" applyProtection="1">
      <alignment horizontal="center"/>
      <protection hidden="1"/>
    </xf>
    <xf numFmtId="0" fontId="30" fillId="11" borderId="40" xfId="0" applyFont="1" applyFill="1" applyBorder="1" applyAlignment="1" applyProtection="1">
      <alignment horizontal="center"/>
      <protection hidden="1"/>
    </xf>
    <xf numFmtId="0" fontId="4" fillId="0" borderId="39" xfId="0" applyFont="1" applyBorder="1" applyAlignment="1" applyProtection="1">
      <alignment horizontal="left" wrapText="1"/>
      <protection hidden="1"/>
    </xf>
    <xf numFmtId="0" fontId="4" fillId="0" borderId="35" xfId="0" applyFont="1" applyBorder="1" applyAlignment="1" applyProtection="1">
      <alignment horizontal="left" wrapText="1"/>
      <protection hidden="1"/>
    </xf>
    <xf numFmtId="0" fontId="4" fillId="0" borderId="38" xfId="0" applyFont="1" applyBorder="1" applyAlignment="1" applyProtection="1">
      <alignment horizontal="left" wrapText="1"/>
      <protection hidden="1"/>
    </xf>
    <xf numFmtId="0" fontId="25" fillId="10" borderId="37" xfId="0" applyFont="1" applyFill="1" applyBorder="1" applyAlignment="1" applyProtection="1">
      <alignment horizontal="center"/>
      <protection hidden="1"/>
    </xf>
    <xf numFmtId="0" fontId="25" fillId="10" borderId="30" xfId="0" applyFont="1" applyFill="1" applyBorder="1" applyAlignment="1" applyProtection="1">
      <alignment horizontal="center"/>
      <protection hidden="1"/>
    </xf>
    <xf numFmtId="0" fontId="25" fillId="10" borderId="36" xfId="0" applyFont="1" applyFill="1" applyBorder="1" applyAlignment="1" applyProtection="1">
      <alignment horizontal="center"/>
      <protection hidden="1"/>
    </xf>
    <xf numFmtId="0" fontId="4" fillId="0" borderId="30" xfId="0" applyFont="1" applyBorder="1" applyAlignment="1" applyProtection="1">
      <alignment horizontal="left" vertical="top"/>
      <protection hidden="1"/>
    </xf>
    <xf numFmtId="0" fontId="4" fillId="0" borderId="36" xfId="0" applyFont="1" applyBorder="1" applyAlignment="1" applyProtection="1">
      <alignment horizontal="left" vertical="top"/>
      <protection hidden="1"/>
    </xf>
    <xf numFmtId="0" fontId="12" fillId="8" borderId="1" xfId="0" applyFont="1" applyFill="1" applyBorder="1" applyAlignment="1" applyProtection="1">
      <alignment horizontal="center" vertical="center"/>
      <protection hidden="1"/>
    </xf>
    <xf numFmtId="0" fontId="12" fillId="8" borderId="20" xfId="0" applyFont="1" applyFill="1" applyBorder="1" applyAlignment="1" applyProtection="1">
      <alignment horizontal="center" vertical="center"/>
      <protection hidden="1"/>
    </xf>
    <xf numFmtId="0" fontId="12" fillId="8" borderId="22" xfId="0" applyFont="1" applyFill="1" applyBorder="1" applyAlignment="1" applyProtection="1">
      <alignment horizontal="center" vertical="center"/>
      <protection hidden="1"/>
    </xf>
    <xf numFmtId="0" fontId="12" fillId="8" borderId="23" xfId="0" applyFont="1" applyFill="1" applyBorder="1" applyAlignment="1" applyProtection="1">
      <alignment horizontal="center" vertical="center"/>
      <protection hidden="1"/>
    </xf>
    <xf numFmtId="0" fontId="12" fillId="8" borderId="24" xfId="0" applyFont="1" applyFill="1" applyBorder="1" applyAlignment="1" applyProtection="1">
      <alignment horizontal="center" vertical="center"/>
      <protection hidden="1"/>
    </xf>
    <xf numFmtId="165" fontId="11" fillId="4" borderId="19" xfId="1" applyNumberFormat="1" applyFont="1" applyFill="1" applyBorder="1" applyAlignment="1" applyProtection="1">
      <alignment horizontal="center" vertical="center"/>
    </xf>
    <xf numFmtId="165" fontId="11" fillId="4" borderId="25" xfId="1" applyNumberFormat="1" applyFont="1" applyFill="1" applyBorder="1" applyAlignment="1" applyProtection="1">
      <alignment horizontal="center" vertical="center"/>
    </xf>
    <xf numFmtId="165" fontId="11" fillId="4" borderId="26" xfId="1" applyNumberFormat="1" applyFont="1" applyFill="1" applyBorder="1" applyAlignment="1" applyProtection="1">
      <alignment horizontal="center" vertical="center"/>
    </xf>
    <xf numFmtId="165" fontId="11" fillId="4" borderId="27" xfId="1" applyNumberFormat="1" applyFont="1" applyFill="1" applyBorder="1" applyAlignment="1" applyProtection="1">
      <alignment horizontal="center" vertical="center"/>
    </xf>
    <xf numFmtId="0" fontId="12" fillId="8" borderId="18" xfId="0" applyFont="1" applyFill="1" applyBorder="1" applyAlignment="1" applyProtection="1">
      <alignment horizontal="center"/>
      <protection hidden="1"/>
    </xf>
    <xf numFmtId="0" fontId="12" fillId="8" borderId="28" xfId="0" applyFont="1" applyFill="1" applyBorder="1" applyAlignment="1" applyProtection="1">
      <alignment horizontal="center"/>
      <protection hidden="1"/>
    </xf>
    <xf numFmtId="0" fontId="12" fillId="8" borderId="29" xfId="0" applyFont="1" applyFill="1" applyBorder="1" applyAlignment="1" applyProtection="1">
      <alignment horizontal="center"/>
      <protection hidden="1"/>
    </xf>
    <xf numFmtId="0" fontId="11" fillId="3" borderId="19" xfId="0" applyFont="1" applyFill="1" applyBorder="1" applyAlignment="1" applyProtection="1">
      <alignment horizontal="center"/>
      <protection locked="0" hidden="1"/>
    </xf>
    <xf numFmtId="0" fontId="11" fillId="3" borderId="30" xfId="0" applyFont="1" applyFill="1" applyBorder="1" applyAlignment="1" applyProtection="1">
      <alignment horizontal="center"/>
      <protection locked="0" hidden="1"/>
    </xf>
    <xf numFmtId="0" fontId="11" fillId="3" borderId="25" xfId="0" applyFont="1" applyFill="1" applyBorder="1" applyAlignment="1" applyProtection="1">
      <alignment horizontal="center"/>
      <protection locked="0" hidden="1"/>
    </xf>
    <xf numFmtId="0" fontId="10" fillId="8" borderId="0" xfId="0" applyFont="1" applyFill="1" applyBorder="1" applyAlignment="1" applyProtection="1">
      <alignment horizontal="left"/>
      <protection hidden="1"/>
    </xf>
    <xf numFmtId="0" fontId="10" fillId="8" borderId="35" xfId="0" applyFont="1" applyFill="1" applyBorder="1" applyAlignment="1" applyProtection="1">
      <alignment horizontal="left"/>
      <protection hidden="1"/>
    </xf>
    <xf numFmtId="0" fontId="11" fillId="3" borderId="26" xfId="0" applyFont="1" applyFill="1" applyBorder="1" applyAlignment="1" applyProtection="1">
      <alignment horizontal="center"/>
      <protection locked="0" hidden="1"/>
    </xf>
    <xf numFmtId="0" fontId="11" fillId="3" borderId="31" xfId="0" applyFont="1" applyFill="1" applyBorder="1" applyAlignment="1" applyProtection="1">
      <alignment horizontal="center"/>
      <protection locked="0" hidden="1"/>
    </xf>
    <xf numFmtId="0" fontId="11" fillId="3" borderId="27" xfId="0" applyFont="1" applyFill="1" applyBorder="1" applyAlignment="1" applyProtection="1">
      <alignment horizontal="center"/>
      <protection locked="0" hidden="1"/>
    </xf>
    <xf numFmtId="0" fontId="11" fillId="8" borderId="21" xfId="0" applyFont="1" applyFill="1" applyBorder="1" applyAlignment="1" applyProtection="1">
      <alignment horizontal="center"/>
      <protection hidden="1"/>
    </xf>
    <xf numFmtId="0" fontId="11" fillId="8" borderId="32" xfId="0" applyFont="1" applyFill="1" applyBorder="1" applyAlignment="1" applyProtection="1">
      <alignment horizontal="center"/>
      <protection hidden="1"/>
    </xf>
    <xf numFmtId="0" fontId="11" fillId="8" borderId="33" xfId="0" applyFont="1" applyFill="1" applyBorder="1" applyAlignment="1" applyProtection="1">
      <alignment horizontal="center"/>
      <protection hidden="1"/>
    </xf>
    <xf numFmtId="0" fontId="13" fillId="8" borderId="13" xfId="0" applyFont="1" applyFill="1" applyBorder="1" applyAlignment="1" applyProtection="1">
      <alignment horizontal="left" vertical="center" wrapText="1"/>
      <protection hidden="1"/>
    </xf>
    <xf numFmtId="0" fontId="13" fillId="8" borderId="34" xfId="0" applyFont="1" applyFill="1" applyBorder="1" applyAlignment="1" applyProtection="1">
      <alignment horizontal="left" vertical="center" wrapText="1"/>
      <protection hidden="1"/>
    </xf>
    <xf numFmtId="0" fontId="11" fillId="8" borderId="14" xfId="0" applyFont="1" applyFill="1" applyBorder="1" applyAlignment="1" applyProtection="1">
      <alignment horizontal="right" vertical="center"/>
      <protection hidden="1"/>
    </xf>
    <xf numFmtId="0" fontId="11" fillId="8" borderId="2" xfId="0" applyFont="1" applyFill="1" applyBorder="1" applyAlignment="1" applyProtection="1">
      <alignment horizontal="right" vertical="center"/>
      <protection hidden="1"/>
    </xf>
    <xf numFmtId="165" fontId="11" fillId="4" borderId="1" xfId="0" applyNumberFormat="1" applyFont="1" applyFill="1" applyBorder="1" applyAlignment="1" applyProtection="1">
      <alignment horizontal="right" vertical="center"/>
    </xf>
    <xf numFmtId="166" fontId="11" fillId="4" borderId="1" xfId="0" applyNumberFormat="1" applyFont="1" applyFill="1" applyBorder="1" applyAlignment="1" applyProtection="1">
      <alignment horizontal="right" vertical="center"/>
    </xf>
    <xf numFmtId="166" fontId="11" fillId="4" borderId="1" xfId="0" applyNumberFormat="1" applyFont="1" applyFill="1" applyBorder="1" applyAlignment="1" applyProtection="1">
      <alignment horizontal="right"/>
    </xf>
    <xf numFmtId="167" fontId="12" fillId="5" borderId="1" xfId="2" applyNumberFormat="1" applyFont="1" applyFill="1" applyBorder="1" applyAlignment="1" applyProtection="1">
      <alignment horizontal="right"/>
    </xf>
  </cellXfs>
  <cellStyles count="5">
    <cellStyle name="Komma" xfId="3" builtinId="3"/>
    <cellStyle name="Normal" xfId="0" builtinId="0"/>
    <cellStyle name="Normal 2" xfId="4" xr:uid="{AF87E0B4-C853-4DD3-951A-46FE7DC21106}"/>
    <cellStyle name="Procent" xfId="2" builtinId="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16</xdr:col>
      <xdr:colOff>703036</xdr:colOff>
      <xdr:row>0</xdr:row>
      <xdr:rowOff>22680</xdr:rowOff>
    </xdr:from>
    <xdr:to>
      <xdr:col>17</xdr:col>
      <xdr:colOff>793</xdr:colOff>
      <xdr:row>3</xdr:row>
      <xdr:rowOff>29595</xdr:rowOff>
    </xdr:to>
    <xdr:pic>
      <xdr:nvPicPr>
        <xdr:cNvPr id="2" name="Billede 1">
          <a:extLst>
            <a:ext uri="{FF2B5EF4-FFF2-40B4-BE49-F238E27FC236}">
              <a16:creationId xmlns:a16="http://schemas.microsoft.com/office/drawing/2014/main" id="{71C4FF5F-48C6-4A75-97AC-7CB1085BE6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13536" y="22680"/>
          <a:ext cx="1936579" cy="551201"/>
        </a:xfrm>
        <a:prstGeom prst="rect">
          <a:avLst/>
        </a:prstGeom>
      </xdr:spPr>
    </xdr:pic>
    <xdr:clientData/>
  </xdr:twoCellAnchor>
  <xdr:twoCellAnchor>
    <xdr:from>
      <xdr:col>14</xdr:col>
      <xdr:colOff>326573</xdr:colOff>
      <xdr:row>6</xdr:row>
      <xdr:rowOff>217713</xdr:rowOff>
    </xdr:from>
    <xdr:to>
      <xdr:col>20</xdr:col>
      <xdr:colOff>127000</xdr:colOff>
      <xdr:row>19</xdr:row>
      <xdr:rowOff>18141</xdr:rowOff>
    </xdr:to>
    <xdr:sp macro="" textlink="">
      <xdr:nvSpPr>
        <xdr:cNvPr id="3" name="Tekstfelt 2">
          <a:extLst>
            <a:ext uri="{FF2B5EF4-FFF2-40B4-BE49-F238E27FC236}">
              <a16:creationId xmlns:a16="http://schemas.microsoft.com/office/drawing/2014/main" id="{F7F6E43F-D4A2-4641-BA5D-13497EA74243}"/>
            </a:ext>
          </a:extLst>
        </xdr:cNvPr>
        <xdr:cNvSpPr txBox="1"/>
      </xdr:nvSpPr>
      <xdr:spPr>
        <a:xfrm>
          <a:off x="18106573" y="1660070"/>
          <a:ext cx="6894284" cy="2449285"/>
        </a:xfrm>
        <a:prstGeom prst="rect">
          <a:avLst/>
        </a:prstGeom>
        <a:solidFill>
          <a:schemeClr val="accent1">
            <a:lumMod val="60000"/>
            <a:lumOff val="40000"/>
          </a:schemeClr>
        </a:solidFill>
        <a:ln w="9525" cmpd="sng">
          <a:solidFill>
            <a:schemeClr val="accent1">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1462386</xdr:colOff>
      <xdr:row>0</xdr:row>
      <xdr:rowOff>46633</xdr:rowOff>
    </xdr:from>
    <xdr:to>
      <xdr:col>9</xdr:col>
      <xdr:colOff>482776</xdr:colOff>
      <xdr:row>3</xdr:row>
      <xdr:rowOff>74422</xdr:rowOff>
    </xdr:to>
    <xdr:pic>
      <xdr:nvPicPr>
        <xdr:cNvPr id="2" name="Billede 1">
          <a:extLst>
            <a:ext uri="{FF2B5EF4-FFF2-40B4-BE49-F238E27FC236}">
              <a16:creationId xmlns:a16="http://schemas.microsoft.com/office/drawing/2014/main" id="{85D240F2-8BD4-49F0-96B7-69A8D37B3C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96768" y="46633"/>
          <a:ext cx="1821204" cy="620765"/>
        </a:xfrm>
        <a:prstGeom prst="rect">
          <a:avLst/>
        </a:prstGeom>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CBE9C-0BDF-42E3-B1AD-D68EF376E8BA}">
  <dimension ref="B1:K15"/>
  <sheetViews>
    <sheetView showGridLines="0" zoomScaleNormal="100" workbookViewId="0">
      <selection activeCell="O5" sqref="O5"/>
    </sheetView>
  </sheetViews>
  <sheetFormatPr defaultColWidth="9.28515625" defaultRowHeight="14.25"/>
  <cols>
    <col min="1" max="10" width="9.28515625" style="102"/>
    <col min="11" max="11" width="9" style="102" customWidth="1"/>
    <col min="12" max="16384" width="9.28515625" style="102"/>
  </cols>
  <sheetData>
    <row r="1" spans="2:11" ht="15" thickBot="1"/>
    <row r="2" spans="2:11" ht="20.25">
      <c r="B2" s="106" t="s">
        <v>72</v>
      </c>
      <c r="C2" s="107"/>
      <c r="D2" s="107"/>
      <c r="E2" s="107"/>
      <c r="F2" s="107"/>
      <c r="G2" s="107"/>
      <c r="H2" s="107"/>
      <c r="I2" s="107"/>
      <c r="J2" s="107"/>
      <c r="K2" s="108"/>
    </row>
    <row r="3" spans="2:11" ht="178.5" customHeight="1">
      <c r="B3" s="109" t="s">
        <v>73</v>
      </c>
      <c r="C3" s="110"/>
      <c r="D3" s="110"/>
      <c r="E3" s="110"/>
      <c r="F3" s="110"/>
      <c r="G3" s="110"/>
      <c r="H3" s="110"/>
      <c r="I3" s="110"/>
      <c r="J3" s="110"/>
      <c r="K3" s="111"/>
    </row>
    <row r="4" spans="2:11" ht="18">
      <c r="B4" s="112" t="s">
        <v>71</v>
      </c>
      <c r="C4" s="113"/>
      <c r="D4" s="113"/>
      <c r="E4" s="113"/>
      <c r="F4" s="113"/>
      <c r="G4" s="113"/>
      <c r="H4" s="113"/>
      <c r="I4" s="113"/>
      <c r="J4" s="113"/>
      <c r="K4" s="114"/>
    </row>
    <row r="5" spans="2:11" ht="249.75" customHeight="1">
      <c r="B5" s="103" t="s">
        <v>74</v>
      </c>
      <c r="C5" s="104"/>
      <c r="D5" s="104"/>
      <c r="E5" s="104"/>
      <c r="F5" s="104"/>
      <c r="G5" s="104"/>
      <c r="H5" s="104"/>
      <c r="I5" s="104"/>
      <c r="J5" s="104"/>
      <c r="K5" s="105"/>
    </row>
    <row r="6" spans="2:11" ht="21">
      <c r="B6" s="112" t="s">
        <v>81</v>
      </c>
      <c r="C6" s="113"/>
      <c r="D6" s="113"/>
      <c r="E6" s="113"/>
      <c r="F6" s="113"/>
      <c r="G6" s="113"/>
      <c r="H6" s="113"/>
      <c r="I6" s="113"/>
      <c r="J6" s="113"/>
      <c r="K6" s="114"/>
    </row>
    <row r="7" spans="2:11" ht="165" customHeight="1">
      <c r="B7" s="103" t="s">
        <v>70</v>
      </c>
      <c r="C7" s="104"/>
      <c r="D7" s="104"/>
      <c r="E7" s="104"/>
      <c r="F7" s="104"/>
      <c r="G7" s="104"/>
      <c r="H7" s="104"/>
      <c r="I7" s="104"/>
      <c r="J7" s="104"/>
      <c r="K7" s="105"/>
    </row>
    <row r="8" spans="2:11" ht="21">
      <c r="B8" s="112" t="s">
        <v>69</v>
      </c>
      <c r="C8" s="113"/>
      <c r="D8" s="113"/>
      <c r="E8" s="113"/>
      <c r="F8" s="113"/>
      <c r="G8" s="113"/>
      <c r="H8" s="113"/>
      <c r="I8" s="113"/>
      <c r="J8" s="113"/>
      <c r="K8" s="114"/>
    </row>
    <row r="9" spans="2:11" ht="123" customHeight="1">
      <c r="B9" s="103" t="s">
        <v>75</v>
      </c>
      <c r="C9" s="115"/>
      <c r="D9" s="115"/>
      <c r="E9" s="115"/>
      <c r="F9" s="115"/>
      <c r="G9" s="115"/>
      <c r="H9" s="115"/>
      <c r="I9" s="115"/>
      <c r="J9" s="115"/>
      <c r="K9" s="116"/>
    </row>
    <row r="10" spans="2:11" ht="18">
      <c r="B10" s="112" t="s">
        <v>68</v>
      </c>
      <c r="C10" s="113"/>
      <c r="D10" s="113"/>
      <c r="E10" s="113"/>
      <c r="F10" s="113"/>
      <c r="G10" s="113"/>
      <c r="H10" s="113"/>
      <c r="I10" s="113"/>
      <c r="J10" s="113"/>
      <c r="K10" s="114"/>
    </row>
    <row r="11" spans="2:11" ht="43.5" customHeight="1">
      <c r="B11" s="103" t="s">
        <v>67</v>
      </c>
      <c r="C11" s="115"/>
      <c r="D11" s="115"/>
      <c r="E11" s="115"/>
      <c r="F11" s="115"/>
      <c r="G11" s="115"/>
      <c r="H11" s="115"/>
      <c r="I11" s="115"/>
      <c r="J11" s="115"/>
      <c r="K11" s="116"/>
    </row>
    <row r="12" spans="2:11" ht="21">
      <c r="B12" s="112" t="s">
        <v>66</v>
      </c>
      <c r="C12" s="113"/>
      <c r="D12" s="113"/>
      <c r="E12" s="113"/>
      <c r="F12" s="113"/>
      <c r="G12" s="113"/>
      <c r="H12" s="113"/>
      <c r="I12" s="113"/>
      <c r="J12" s="113"/>
      <c r="K12" s="114"/>
    </row>
    <row r="13" spans="2:11" ht="24" customHeight="1">
      <c r="B13" s="103" t="s">
        <v>65</v>
      </c>
      <c r="C13" s="104"/>
      <c r="D13" s="104"/>
      <c r="E13" s="104"/>
      <c r="F13" s="104"/>
      <c r="G13" s="104"/>
      <c r="H13" s="104"/>
      <c r="I13" s="104"/>
      <c r="J13" s="104"/>
      <c r="K13" s="105"/>
    </row>
    <row r="14" spans="2:11" ht="18">
      <c r="B14" s="112" t="s">
        <v>76</v>
      </c>
      <c r="C14" s="113"/>
      <c r="D14" s="113"/>
      <c r="E14" s="113"/>
      <c r="F14" s="113"/>
      <c r="G14" s="113"/>
      <c r="H14" s="113"/>
      <c r="I14" s="113"/>
      <c r="J14" s="113"/>
      <c r="K14" s="114"/>
    </row>
    <row r="15" spans="2:11" ht="79.5" customHeight="1">
      <c r="B15" s="103" t="s">
        <v>77</v>
      </c>
      <c r="C15" s="104"/>
      <c r="D15" s="104"/>
      <c r="E15" s="104"/>
      <c r="F15" s="104"/>
      <c r="G15" s="104"/>
      <c r="H15" s="104"/>
      <c r="I15" s="104"/>
      <c r="J15" s="104"/>
      <c r="K15" s="105"/>
    </row>
  </sheetData>
  <sheetProtection algorithmName="SHA-512" hashValue="DYeRG690ix5x/JbgZ5rXuTbWgkfSm9ZONeJFme1CelrsVY1dcvtrtUT3QOzmmh5ta8peHVkHnTQTgfVZu05mbw==" saltValue="99yjyXmxIodf7NZUYgpRgQ==" spinCount="100000" sheet="1" selectLockedCells="1"/>
  <mergeCells count="14">
    <mergeCell ref="B14:K14"/>
    <mergeCell ref="B15:K15"/>
    <mergeCell ref="B8:K8"/>
    <mergeCell ref="B9:K9"/>
    <mergeCell ref="B10:K10"/>
    <mergeCell ref="B11:K11"/>
    <mergeCell ref="B12:K12"/>
    <mergeCell ref="B13:K13"/>
    <mergeCell ref="B7:K7"/>
    <mergeCell ref="B2:K2"/>
    <mergeCell ref="B3:K3"/>
    <mergeCell ref="B4:K4"/>
    <mergeCell ref="B5:K5"/>
    <mergeCell ref="B6:K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9"/>
  <sheetViews>
    <sheetView showGridLines="0" zoomScale="96" zoomScaleNormal="145" workbookViewId="0">
      <selection activeCell="H10" sqref="H10"/>
    </sheetView>
  </sheetViews>
  <sheetFormatPr defaultColWidth="9.140625" defaultRowHeight="14.25"/>
  <cols>
    <col min="1" max="1" width="9.140625" style="3"/>
    <col min="2" max="2" width="6.140625" style="3" customWidth="1"/>
    <col min="3" max="3" width="44.5703125" style="3" customWidth="1"/>
    <col min="4" max="4" width="16.85546875" style="3" customWidth="1"/>
    <col min="5" max="5" width="15.42578125" style="3" customWidth="1"/>
    <col min="6" max="6" width="17.28515625" style="3" customWidth="1"/>
    <col min="7" max="7" width="17" style="3" bestFit="1" customWidth="1"/>
    <col min="8" max="8" width="36" style="3" bestFit="1" customWidth="1"/>
    <col min="9" max="9" width="6.140625" style="3" customWidth="1"/>
    <col min="10" max="10" width="18" style="3" customWidth="1"/>
    <col min="11" max="11" width="6.140625" style="3" customWidth="1"/>
    <col min="12" max="12" width="25.42578125" style="3" bestFit="1" customWidth="1"/>
    <col min="13" max="13" width="30" style="3" bestFit="1" customWidth="1"/>
    <col min="14" max="14" width="6" style="3" customWidth="1"/>
    <col min="15" max="15" width="8.7109375" style="3" customWidth="1"/>
    <col min="16" max="16" width="38.28515625" style="3" customWidth="1"/>
    <col min="17" max="17" width="38.28515625" style="3" bestFit="1" customWidth="1"/>
    <col min="18" max="18" width="6.140625" style="3" customWidth="1"/>
    <col min="19" max="19" width="6" style="3" customWidth="1"/>
    <col min="20" max="20" width="12" style="3" customWidth="1"/>
    <col min="21" max="21" width="6.140625" style="3" customWidth="1"/>
    <col min="22" max="16384" width="9.140625" style="3"/>
  </cols>
  <sheetData>
    <row r="1" spans="1:31">
      <c r="A1" s="70"/>
      <c r="B1" s="70"/>
      <c r="C1" s="70"/>
      <c r="D1" s="70"/>
      <c r="E1" s="70"/>
      <c r="F1" s="70"/>
      <c r="G1" s="70"/>
      <c r="H1" s="71"/>
      <c r="I1" s="70"/>
      <c r="J1" s="70"/>
      <c r="K1" s="70"/>
      <c r="L1" s="70"/>
      <c r="M1" s="70"/>
      <c r="N1" s="70"/>
      <c r="O1" s="70"/>
      <c r="P1" s="70"/>
      <c r="Q1" s="70"/>
      <c r="R1" s="70"/>
      <c r="S1" s="70"/>
      <c r="T1" s="70"/>
      <c r="U1" s="70"/>
      <c r="V1" s="70"/>
    </row>
    <row r="2" spans="1:31">
      <c r="A2" s="70"/>
      <c r="B2" s="70"/>
      <c r="C2" s="70"/>
      <c r="D2" s="70"/>
      <c r="E2" s="70"/>
      <c r="F2" s="70"/>
      <c r="G2" s="70"/>
      <c r="H2" s="70"/>
      <c r="I2" s="71"/>
      <c r="J2" s="71"/>
      <c r="K2" s="71"/>
      <c r="L2" s="71"/>
      <c r="M2" s="70"/>
      <c r="N2" s="70"/>
      <c r="O2" s="70"/>
      <c r="P2" s="70"/>
      <c r="Q2" s="70"/>
      <c r="R2" s="70"/>
      <c r="S2" s="70"/>
      <c r="T2" s="70"/>
      <c r="U2" s="70"/>
      <c r="V2" s="70"/>
    </row>
    <row r="3" spans="1:31">
      <c r="A3" s="70"/>
      <c r="B3" s="70"/>
      <c r="C3" s="70"/>
      <c r="D3" s="70"/>
      <c r="E3" s="70"/>
      <c r="F3" s="70"/>
      <c r="G3" s="70"/>
      <c r="H3" s="70"/>
      <c r="I3" s="70"/>
      <c r="J3" s="70"/>
      <c r="K3" s="70"/>
      <c r="L3" s="70"/>
      <c r="M3" s="70"/>
      <c r="N3" s="70"/>
      <c r="O3" s="70"/>
      <c r="P3" s="70"/>
      <c r="Q3" s="70"/>
      <c r="R3" s="70"/>
      <c r="S3" s="70"/>
      <c r="T3" s="70"/>
      <c r="U3" s="70"/>
      <c r="V3" s="70"/>
    </row>
    <row r="4" spans="1:31" ht="39.75">
      <c r="A4" s="70"/>
      <c r="B4" s="72" t="s">
        <v>61</v>
      </c>
      <c r="C4" s="70"/>
      <c r="D4" s="70"/>
      <c r="E4" s="70"/>
      <c r="F4" s="70"/>
      <c r="G4" s="70"/>
      <c r="H4" s="70"/>
      <c r="I4" s="70"/>
      <c r="J4" s="70"/>
      <c r="K4" s="70"/>
      <c r="L4" s="70"/>
      <c r="M4" s="70"/>
      <c r="N4" s="70"/>
      <c r="O4" s="70"/>
      <c r="P4" s="70"/>
      <c r="Q4" s="70"/>
      <c r="R4" s="70"/>
      <c r="S4" s="70"/>
      <c r="T4" s="70"/>
      <c r="U4" s="70"/>
      <c r="V4" s="70"/>
    </row>
    <row r="5" spans="1:31" ht="15">
      <c r="A5" s="70"/>
      <c r="B5" s="70"/>
      <c r="C5" s="70"/>
      <c r="D5" s="70"/>
      <c r="E5" s="70"/>
      <c r="F5" s="70"/>
      <c r="G5" s="70"/>
      <c r="H5" s="70"/>
      <c r="I5" s="70"/>
      <c r="J5" s="70"/>
      <c r="K5" s="70"/>
      <c r="L5" s="70"/>
      <c r="M5" s="70"/>
      <c r="N5" s="70"/>
      <c r="O5" s="70"/>
      <c r="P5" s="70"/>
      <c r="Q5" s="70" t="s">
        <v>80</v>
      </c>
      <c r="R5" s="70"/>
      <c r="S5" s="70"/>
      <c r="T5" s="70"/>
      <c r="U5" s="70"/>
      <c r="V5" s="70"/>
      <c r="W5" s="6"/>
      <c r="X5" s="6"/>
      <c r="Y5" s="6"/>
      <c r="Z5" s="7"/>
      <c r="AA5" s="7"/>
      <c r="AB5" s="7"/>
      <c r="AC5" s="7"/>
      <c r="AD5" s="7"/>
      <c r="AE5" s="7"/>
    </row>
    <row r="6" spans="1:31">
      <c r="A6" s="70"/>
      <c r="B6" s="70"/>
      <c r="C6" s="70"/>
      <c r="D6" s="70"/>
      <c r="E6" s="70"/>
      <c r="F6" s="70"/>
      <c r="G6" s="70"/>
      <c r="H6" s="70"/>
      <c r="I6" s="70"/>
      <c r="J6" s="70"/>
      <c r="K6" s="70"/>
      <c r="L6" s="70"/>
      <c r="M6" s="70"/>
      <c r="N6" s="70"/>
      <c r="O6" s="70"/>
      <c r="P6" s="70"/>
      <c r="Q6" s="70"/>
      <c r="R6" s="70"/>
      <c r="S6" s="70"/>
      <c r="T6" s="70"/>
      <c r="U6" s="70"/>
      <c r="V6" s="70"/>
    </row>
    <row r="7" spans="1:31" ht="31.5" customHeight="1">
      <c r="A7" s="70"/>
      <c r="B7" s="67"/>
      <c r="C7" s="68" t="s">
        <v>58</v>
      </c>
      <c r="D7" s="69"/>
      <c r="E7" s="69"/>
      <c r="F7" s="69"/>
      <c r="G7" s="69"/>
      <c r="H7" s="69"/>
      <c r="I7" s="69"/>
      <c r="J7" s="69"/>
      <c r="K7" s="69"/>
      <c r="L7" s="69"/>
      <c r="M7" s="69"/>
      <c r="N7" s="69"/>
      <c r="O7" s="69"/>
      <c r="P7" s="67"/>
      <c r="Q7" s="67"/>
      <c r="R7" s="67"/>
      <c r="S7" s="67"/>
      <c r="T7" s="67"/>
      <c r="U7" s="67"/>
      <c r="V7" s="70"/>
    </row>
    <row r="8" spans="1:31" ht="15">
      <c r="A8" s="70"/>
      <c r="B8" s="69"/>
      <c r="C8" s="117" t="s">
        <v>0</v>
      </c>
      <c r="D8" s="117" t="s">
        <v>5</v>
      </c>
      <c r="E8" s="117"/>
      <c r="F8" s="117"/>
      <c r="G8" s="117" t="s">
        <v>2</v>
      </c>
      <c r="H8" s="117" t="s">
        <v>1</v>
      </c>
      <c r="I8" s="118" t="s">
        <v>62</v>
      </c>
      <c r="J8" s="119"/>
      <c r="K8" s="118" t="s">
        <v>63</v>
      </c>
      <c r="L8" s="119"/>
      <c r="M8" s="117" t="s">
        <v>34</v>
      </c>
      <c r="N8" s="77"/>
      <c r="O8" s="77"/>
      <c r="P8" s="67"/>
      <c r="Q8" s="67"/>
      <c r="R8" s="67"/>
      <c r="S8" s="67"/>
      <c r="T8" s="67"/>
      <c r="U8" s="67"/>
      <c r="V8" s="70"/>
    </row>
    <row r="9" spans="1:31" ht="15">
      <c r="A9" s="70"/>
      <c r="B9" s="69"/>
      <c r="C9" s="117"/>
      <c r="D9" s="76">
        <v>2021</v>
      </c>
      <c r="E9" s="76">
        <v>2022</v>
      </c>
      <c r="F9" s="76">
        <v>2023</v>
      </c>
      <c r="G9" s="117"/>
      <c r="H9" s="117"/>
      <c r="I9" s="120"/>
      <c r="J9" s="121"/>
      <c r="K9" s="120"/>
      <c r="L9" s="121"/>
      <c r="M9" s="117"/>
      <c r="N9" s="77"/>
      <c r="O9" s="77"/>
      <c r="P9" s="67"/>
      <c r="Q9" s="67"/>
      <c r="R9" s="67"/>
      <c r="S9" s="67"/>
      <c r="T9" s="67"/>
      <c r="U9" s="67"/>
      <c r="V9" s="70"/>
    </row>
    <row r="10" spans="1:31">
      <c r="A10" s="70"/>
      <c r="B10" s="69"/>
      <c r="C10" s="12"/>
      <c r="D10" s="13"/>
      <c r="E10" s="13"/>
      <c r="F10" s="13"/>
      <c r="G10" s="27" t="e">
        <f>AVERAGE(D10:F10)</f>
        <v>#DIV/0!</v>
      </c>
      <c r="H10" s="13"/>
      <c r="I10" s="122" t="e">
        <f>IF(OR(H10="Kvoteomfattet alm. Proces",H10="Kvoteomfattet mineralogisk proces",H10="Færger",H10="Raffinaderi"),0,
VLOOKUP(C10,'Data ark'!$B$7:$E$26,3,FALSE)*G10)+
IF(OR(H10="Kvoteomfattet mineralogisk proces",H10="Ikke-kvoteomfattet mineralogisk proces"),G10*6.8,
IF(OR(H10="Raffinaderi",H10="Færger"),0,G10*11.9))</f>
        <v>#N/A</v>
      </c>
      <c r="J10" s="123"/>
      <c r="K10" s="122" t="e">
        <f>IF(OR(H10="Kvoteomfattet alm. Proces",H10="Kvoteomfattet mineralogisk proces",H10="Færger",H10="Raffinaderi"),0,
VLOOKUP(C10,'Data ark'!$B$7:$E$26,4,FALSE)*G10)+
IF(H10="Kvoteomfattet alm. Proces",IF(VLOOKUP(C10,'Data ark'!$B$7:$F$26,5,FALSE)="M",Indtastning!G10*4.5,Indtastning!G10*1.2),0)</f>
        <v>#N/A</v>
      </c>
      <c r="L10" s="123"/>
      <c r="M10" s="36">
        <f t="shared" ref="M10:M30" si="0">IF(C10="",0,K10-I10)</f>
        <v>0</v>
      </c>
      <c r="N10" s="78"/>
      <c r="O10" s="78"/>
      <c r="P10" s="67"/>
      <c r="Q10" s="67"/>
      <c r="R10" s="67"/>
      <c r="S10" s="67"/>
      <c r="T10" s="67"/>
      <c r="U10" s="67"/>
      <c r="V10" s="70"/>
    </row>
    <row r="11" spans="1:31">
      <c r="A11" s="70"/>
      <c r="B11" s="69"/>
      <c r="C11" s="12"/>
      <c r="D11" s="14"/>
      <c r="E11" s="14"/>
      <c r="F11" s="14"/>
      <c r="G11" s="27" t="e">
        <f t="shared" ref="G11:G30" si="1">AVERAGE(D11:F11)</f>
        <v>#DIV/0!</v>
      </c>
      <c r="H11" s="13"/>
      <c r="I11" s="122" t="e">
        <f>IF(OR(H11="Kvoteomfattet alm. Proces",H11="Kvoteomfattet mineralogisk proces",H11="Færger",H11="Raffinaderi"),0,
VLOOKUP(C11,'Data ark'!$B$7:$E$26,3,FALSE)*G11)+
IF(OR(H11="Kvoteomfattet mineralogisk proces",H11="Ikke-kvoteomfattet mineralogisk proces"),G11*6.8,
IF(OR(H11="Raffinaderi",H11="Færger"),0,G11*11.9))</f>
        <v>#N/A</v>
      </c>
      <c r="J11" s="123"/>
      <c r="K11" s="122" t="e">
        <f>IF(OR(H11="Kvoteomfattet alm. Proces",H11="Kvoteomfattet mineralogisk proces",H11="Færger",H11="Raffinaderi"),0,
VLOOKUP(C11,'Data ark'!$B$7:$E$26,4,FALSE)*G11)+
IF(H11="Kvoteomfattet alm. Proces",IF(VLOOKUP(C11,'Data ark'!$B$7:$F$26,5,FALSE)="M",Indtastning!G11*4.5,Indtastning!G11*1.2),0)</f>
        <v>#N/A</v>
      </c>
      <c r="L11" s="123"/>
      <c r="M11" s="36">
        <f t="shared" si="0"/>
        <v>0</v>
      </c>
      <c r="N11" s="78"/>
      <c r="O11" s="78"/>
      <c r="P11" s="67"/>
      <c r="Q11" s="67"/>
      <c r="R11" s="67"/>
      <c r="S11" s="67"/>
      <c r="T11" s="67"/>
      <c r="U11" s="67"/>
      <c r="V11" s="70"/>
    </row>
    <row r="12" spans="1:31" ht="15" customHeight="1">
      <c r="A12" s="70"/>
      <c r="B12" s="69"/>
      <c r="C12" s="12"/>
      <c r="D12" s="15"/>
      <c r="E12" s="15"/>
      <c r="F12" s="15"/>
      <c r="G12" s="27" t="e">
        <f t="shared" si="1"/>
        <v>#DIV/0!</v>
      </c>
      <c r="H12" s="18"/>
      <c r="I12" s="122" t="e">
        <f>IF(OR(H12="Kvoteomfattet alm. Proces",H12="Kvoteomfattet mineralogisk proces",H12="Færger",H12="Raffinaderi"),0,
VLOOKUP(C12,'Data ark'!$B$7:$E$26,3,FALSE)*G12)+
IF(OR(H12="Kvoteomfattet mineralogisk proces",H12="Ikke-kvoteomfattet mineralogisk proces"),G12*6.8,
IF(OR(H12="Raffinaderi",H12="Færger"),0,G12*11.9))</f>
        <v>#N/A</v>
      </c>
      <c r="J12" s="123"/>
      <c r="K12" s="122" t="e">
        <f>IF(OR(H12="Kvoteomfattet alm. Proces",H12="Kvoteomfattet mineralogisk proces",H12="Færger",H12="Raffinaderi"),0,
VLOOKUP(C12,'Data ark'!$B$7:$E$26,4,FALSE)*G12)+
IF(H12="Kvoteomfattet alm. Proces",IF(VLOOKUP(C12,'Data ark'!$B$7:$F$26,5,FALSE)="M",Indtastning!G12*4.5,Indtastning!G12*1.2),0)</f>
        <v>#N/A</v>
      </c>
      <c r="L12" s="123"/>
      <c r="M12" s="36">
        <f t="shared" si="0"/>
        <v>0</v>
      </c>
      <c r="N12" s="78"/>
      <c r="O12" s="78"/>
      <c r="P12" s="67"/>
      <c r="Q12" s="67"/>
      <c r="R12" s="67"/>
      <c r="S12" s="67"/>
      <c r="T12" s="67"/>
      <c r="U12" s="67"/>
      <c r="V12" s="70"/>
    </row>
    <row r="13" spans="1:31" ht="15" customHeight="1">
      <c r="A13" s="70"/>
      <c r="B13" s="69"/>
      <c r="C13" s="12"/>
      <c r="D13" s="15"/>
      <c r="E13" s="15"/>
      <c r="F13" s="15"/>
      <c r="G13" s="27" t="e">
        <f t="shared" si="1"/>
        <v>#DIV/0!</v>
      </c>
      <c r="H13" s="18"/>
      <c r="I13" s="122" t="e">
        <f>IF(OR(H13="Kvoteomfattet alm. Proces",H13="Kvoteomfattet mineralogisk proces",H13="Færger",H13="Raffinaderi"),0,
VLOOKUP(C13,'Data ark'!$B$7:$E$26,3,FALSE)*G13)+
IF(OR(H13="Kvoteomfattet mineralogisk proces",H13="Ikke-kvoteomfattet mineralogisk proces"),G13*6.8,
IF(OR(H13="Raffinaderi",H13="Færger"),0,G13*11.9))</f>
        <v>#N/A</v>
      </c>
      <c r="J13" s="123"/>
      <c r="K13" s="122" t="e">
        <f>IF(OR(H13="Kvoteomfattet alm. Proces",H13="Kvoteomfattet mineralogisk proces",H13="Færger",H13="Raffinaderi"),0,
VLOOKUP(C13,'Data ark'!$B$7:$E$26,4,FALSE)*G13)+
IF(H13="Kvoteomfattet alm. Proces",IF(VLOOKUP(C13,'Data ark'!$B$7:$F$26,5,FALSE)="M",Indtastning!G13*4.5,Indtastning!G13*1.2),0)</f>
        <v>#N/A</v>
      </c>
      <c r="L13" s="123"/>
      <c r="M13" s="36">
        <f t="shared" si="0"/>
        <v>0</v>
      </c>
      <c r="N13" s="78"/>
      <c r="O13" s="78"/>
      <c r="P13" s="67"/>
      <c r="Q13" s="67"/>
      <c r="R13" s="67"/>
      <c r="S13" s="67"/>
      <c r="T13" s="67"/>
      <c r="U13" s="67"/>
      <c r="V13" s="70"/>
    </row>
    <row r="14" spans="1:31" ht="15" customHeight="1">
      <c r="A14" s="70"/>
      <c r="B14" s="69"/>
      <c r="C14" s="12"/>
      <c r="D14" s="15"/>
      <c r="E14" s="15"/>
      <c r="F14" s="15"/>
      <c r="G14" s="27" t="e">
        <f t="shared" si="1"/>
        <v>#DIV/0!</v>
      </c>
      <c r="H14" s="18"/>
      <c r="I14" s="122" t="e">
        <f>IF(OR(H14="Kvoteomfattet alm. Proces",H14="Kvoteomfattet mineralogisk proces",H14="Færger",H14="Raffinaderi"),0,
VLOOKUP(C14,'Data ark'!$B$7:$E$26,3,FALSE)*G14)+
IF(OR(H14="Kvoteomfattet mineralogisk proces",H14="Ikke-kvoteomfattet mineralogisk proces"),G14*6.8,
IF(OR(H14="Raffinaderi",H14="Færger"),0,G14*11.9))</f>
        <v>#N/A</v>
      </c>
      <c r="J14" s="123"/>
      <c r="K14" s="122" t="e">
        <f>IF(OR(H14="Kvoteomfattet alm. Proces",H14="Kvoteomfattet mineralogisk proces",H14="Færger",H14="Raffinaderi"),0,
VLOOKUP(C14,'Data ark'!$B$7:$E$26,4,FALSE)*G14)+
IF(H14="Kvoteomfattet alm. Proces",IF(VLOOKUP(C14,'Data ark'!$B$7:$F$26,5,FALSE)="M",Indtastning!G14*4.5,Indtastning!G14*1.2),0)</f>
        <v>#N/A</v>
      </c>
      <c r="L14" s="123"/>
      <c r="M14" s="36">
        <f t="shared" si="0"/>
        <v>0</v>
      </c>
      <c r="N14" s="78"/>
      <c r="O14" s="78"/>
      <c r="P14" s="67"/>
      <c r="Q14" s="67"/>
      <c r="R14" s="67"/>
      <c r="S14" s="67"/>
      <c r="T14" s="67"/>
      <c r="U14" s="67"/>
      <c r="V14" s="70"/>
    </row>
    <row r="15" spans="1:31" ht="15" customHeight="1">
      <c r="A15" s="70"/>
      <c r="B15" s="69"/>
      <c r="C15" s="12"/>
      <c r="D15" s="15"/>
      <c r="E15" s="15"/>
      <c r="F15" s="15"/>
      <c r="G15" s="27" t="e">
        <f t="shared" si="1"/>
        <v>#DIV/0!</v>
      </c>
      <c r="H15" s="18"/>
      <c r="I15" s="122" t="e">
        <f>IF(OR(H15="Kvoteomfattet alm. Proces",H15="Kvoteomfattet mineralogisk proces",H15="Færger",H15="Raffinaderi"),0,
VLOOKUP(C15,'Data ark'!$B$7:$E$26,3,FALSE)*G15)+
IF(OR(H15="Kvoteomfattet mineralogisk proces",H15="Ikke-kvoteomfattet mineralogisk proces"),G15*6.8,
IF(OR(H15="Raffinaderi",H15="Færger"),0,G15*11.9))</f>
        <v>#N/A</v>
      </c>
      <c r="J15" s="123"/>
      <c r="K15" s="122" t="e">
        <f>IF(OR(H15="Kvoteomfattet alm. Proces",H15="Kvoteomfattet mineralogisk proces",H15="Færger",H15="Raffinaderi"),0,
VLOOKUP(C15,'Data ark'!$B$7:$E$26,4,FALSE)*G15)+
IF(H15="Kvoteomfattet alm. Proces",IF(VLOOKUP(C15,'Data ark'!$B$7:$F$26,5,FALSE)="M",Indtastning!G15*4.5,Indtastning!G15*1.2),0)</f>
        <v>#N/A</v>
      </c>
      <c r="L15" s="123"/>
      <c r="M15" s="36">
        <f t="shared" si="0"/>
        <v>0</v>
      </c>
      <c r="N15" s="78"/>
      <c r="O15" s="78"/>
      <c r="P15" s="67"/>
      <c r="Q15" s="67"/>
      <c r="R15" s="67"/>
      <c r="S15" s="67"/>
      <c r="T15" s="67"/>
      <c r="U15" s="67"/>
      <c r="V15" s="70"/>
    </row>
    <row r="16" spans="1:31" ht="15" customHeight="1">
      <c r="A16" s="70"/>
      <c r="B16" s="69"/>
      <c r="C16" s="12"/>
      <c r="D16" s="15"/>
      <c r="E16" s="15"/>
      <c r="F16" s="15"/>
      <c r="G16" s="27" t="e">
        <f t="shared" si="1"/>
        <v>#DIV/0!</v>
      </c>
      <c r="H16" s="18"/>
      <c r="I16" s="122" t="e">
        <f>IF(OR(H16="Kvoteomfattet alm. Proces",H16="Kvoteomfattet mineralogisk proces",H16="Færger",H16="Raffinaderi"),0,
VLOOKUP(C16,'Data ark'!$B$7:$E$26,3,FALSE)*G16)+
IF(OR(H16="Kvoteomfattet mineralogisk proces",H16="Ikke-kvoteomfattet mineralogisk proces"),G16*6.8,
IF(OR(H16="Raffinaderi",H16="Færger"),0,G16*11.9))</f>
        <v>#N/A</v>
      </c>
      <c r="J16" s="123"/>
      <c r="K16" s="122" t="e">
        <f>IF(OR(H16="Kvoteomfattet alm. Proces",H16="Kvoteomfattet mineralogisk proces",H16="Færger",H16="Raffinaderi"),0,
VLOOKUP(C16,'Data ark'!$B$7:$E$26,4,FALSE)*G16)+
IF(H16="Kvoteomfattet alm. Proces",IF(VLOOKUP(C16,'Data ark'!$B$7:$F$26,5,FALSE)="M",Indtastning!G16*4.5,Indtastning!G16*1.2),0)</f>
        <v>#N/A</v>
      </c>
      <c r="L16" s="123"/>
      <c r="M16" s="36">
        <f t="shared" si="0"/>
        <v>0</v>
      </c>
      <c r="N16" s="78"/>
      <c r="O16" s="78"/>
      <c r="P16" s="67"/>
      <c r="Q16" s="67"/>
      <c r="R16" s="67"/>
      <c r="S16" s="67"/>
      <c r="T16" s="67"/>
      <c r="U16" s="67"/>
      <c r="V16" s="70"/>
    </row>
    <row r="17" spans="1:22" ht="15" customHeight="1">
      <c r="A17" s="70"/>
      <c r="B17" s="69"/>
      <c r="C17" s="12"/>
      <c r="D17" s="15"/>
      <c r="E17" s="15"/>
      <c r="F17" s="15"/>
      <c r="G17" s="27" t="e">
        <f t="shared" si="1"/>
        <v>#DIV/0!</v>
      </c>
      <c r="H17" s="18"/>
      <c r="I17" s="122" t="e">
        <f>IF(OR(H17="Kvoteomfattet alm. Proces",H17="Kvoteomfattet mineralogisk proces",H17="Færger",H17="Raffinaderi"),0,
VLOOKUP(C17,'Data ark'!$B$7:$E$26,3,FALSE)*G17)+
IF(OR(H17="Kvoteomfattet mineralogisk proces",H17="Ikke-kvoteomfattet mineralogisk proces"),G17*6.8,
IF(OR(H17="Raffinaderi",H17="Færger"),0,G17*11.9))</f>
        <v>#N/A</v>
      </c>
      <c r="J17" s="123"/>
      <c r="K17" s="122" t="e">
        <f>IF(OR(H17="Kvoteomfattet alm. Proces",H17="Kvoteomfattet mineralogisk proces",H17="Færger",H17="Raffinaderi"),0,
VLOOKUP(C17,'Data ark'!$B$7:$E$26,4,FALSE)*G17)+
IF(H17="Kvoteomfattet alm. Proces",IF(VLOOKUP(C17,'Data ark'!$B$7:$F$26,5,FALSE)="M",Indtastning!G17*4.5,Indtastning!G17*1.2),0)</f>
        <v>#N/A</v>
      </c>
      <c r="L17" s="123"/>
      <c r="M17" s="36">
        <f t="shared" si="0"/>
        <v>0</v>
      </c>
      <c r="N17" s="78"/>
      <c r="O17" s="78"/>
      <c r="P17" s="69"/>
      <c r="Q17" s="69"/>
      <c r="R17" s="69"/>
      <c r="S17" s="69"/>
      <c r="T17" s="69"/>
      <c r="U17" s="67"/>
      <c r="V17" s="70"/>
    </row>
    <row r="18" spans="1:22" ht="15" customHeight="1">
      <c r="A18" s="70"/>
      <c r="B18" s="69"/>
      <c r="C18" s="12"/>
      <c r="D18" s="15"/>
      <c r="E18" s="15"/>
      <c r="F18" s="15"/>
      <c r="G18" s="27" t="e">
        <f t="shared" si="1"/>
        <v>#DIV/0!</v>
      </c>
      <c r="H18" s="18"/>
      <c r="I18" s="122" t="e">
        <f>IF(OR(H18="Kvoteomfattet alm. Proces",H18="Kvoteomfattet mineralogisk proces",H18="Færger",H18="Raffinaderi"),0,
VLOOKUP(C18,'Data ark'!$B$7:$E$26,3,FALSE)*G18)+
IF(OR(H18="Kvoteomfattet mineralogisk proces",H18="Ikke-kvoteomfattet mineralogisk proces"),G18*6.8,
IF(OR(H18="Raffinaderi",H18="Færger"),0,G18*11.9))</f>
        <v>#N/A</v>
      </c>
      <c r="J18" s="123"/>
      <c r="K18" s="122" t="e">
        <f>IF(OR(H18="Kvoteomfattet alm. Proces",H18="Kvoteomfattet mineralogisk proces",H18="Færger",H18="Raffinaderi"),0,
VLOOKUP(C18,'Data ark'!$B$7:$E$26,4,FALSE)*G18)+
IF(H18="Kvoteomfattet alm. Proces",IF(VLOOKUP(C18,'Data ark'!$B$7:$F$26,5,FALSE)="M",Indtastning!G18*4.5,Indtastning!G18*1.2),0)</f>
        <v>#N/A</v>
      </c>
      <c r="L18" s="123"/>
      <c r="M18" s="36">
        <f t="shared" si="0"/>
        <v>0</v>
      </c>
      <c r="N18" s="78"/>
      <c r="O18" s="78"/>
      <c r="P18" s="10" t="s">
        <v>56</v>
      </c>
      <c r="Q18" s="69"/>
      <c r="R18" s="69"/>
      <c r="S18" s="69"/>
      <c r="T18" s="69"/>
      <c r="U18" s="67"/>
      <c r="V18" s="70"/>
    </row>
    <row r="19" spans="1:22" ht="15" customHeight="1">
      <c r="A19" s="70"/>
      <c r="B19" s="69"/>
      <c r="C19" s="12"/>
      <c r="D19" s="15"/>
      <c r="E19" s="15"/>
      <c r="F19" s="15"/>
      <c r="G19" s="27" t="e">
        <f t="shared" si="1"/>
        <v>#DIV/0!</v>
      </c>
      <c r="H19" s="18"/>
      <c r="I19" s="122" t="e">
        <f>IF(OR(H19="Kvoteomfattet alm. Proces",H19="Kvoteomfattet mineralogisk proces",H19="Færger",H19="Raffinaderi"),0,
VLOOKUP(C19,'Data ark'!$B$7:$E$26,3,FALSE)*G19)+
IF(OR(H19="Kvoteomfattet mineralogisk proces",H19="Ikke-kvoteomfattet mineralogisk proces"),G19*6.8,
IF(OR(H19="Raffinaderi",H19="Færger"),0,G19*11.9))</f>
        <v>#N/A</v>
      </c>
      <c r="J19" s="123"/>
      <c r="K19" s="122" t="e">
        <f>IF(OR(H19="Kvoteomfattet alm. Proces",H19="Kvoteomfattet mineralogisk proces",H19="Færger",H19="Raffinaderi"),0,
VLOOKUP(C19,'Data ark'!$B$7:$E$26,4,FALSE)*G19)+
IF(H19="Kvoteomfattet alm. Proces",IF(VLOOKUP(C19,'Data ark'!$B$7:$F$26,5,FALSE)="M",Indtastning!G19*4.5,Indtastning!G19*1.2),0)</f>
        <v>#N/A</v>
      </c>
      <c r="L19" s="123"/>
      <c r="M19" s="36">
        <f t="shared" si="0"/>
        <v>0</v>
      </c>
      <c r="N19" s="78"/>
      <c r="O19" s="78"/>
      <c r="P19" s="11" t="s">
        <v>46</v>
      </c>
      <c r="Q19" s="69"/>
      <c r="R19" s="69"/>
      <c r="S19" s="69"/>
      <c r="T19" s="69"/>
      <c r="U19" s="67"/>
      <c r="V19" s="70"/>
    </row>
    <row r="20" spans="1:22" ht="15" customHeight="1">
      <c r="A20" s="70"/>
      <c r="B20" s="69"/>
      <c r="C20" s="12"/>
      <c r="D20" s="15"/>
      <c r="E20" s="15"/>
      <c r="F20" s="15"/>
      <c r="G20" s="27" t="e">
        <f t="shared" si="1"/>
        <v>#DIV/0!</v>
      </c>
      <c r="H20" s="18"/>
      <c r="I20" s="122" t="e">
        <f>IF(OR(H20="Kvoteomfattet alm. Proces",H20="Kvoteomfattet mineralogisk proces",H20="Færger",H20="Raffinaderi"),0,
VLOOKUP(C20,'Data ark'!$B$7:$E$26,3,FALSE)*G20)+
IF(OR(H20="Kvoteomfattet mineralogisk proces",H20="Ikke-kvoteomfattet mineralogisk proces"),G20*6.8,
IF(OR(H20="Raffinaderi",H20="Færger"),0,G20*11.9))</f>
        <v>#N/A</v>
      </c>
      <c r="J20" s="123"/>
      <c r="K20" s="122" t="e">
        <f>IF(OR(H20="Kvoteomfattet alm. Proces",H20="Kvoteomfattet mineralogisk proces",H20="Færger",H20="Raffinaderi"),0,
VLOOKUP(C20,'Data ark'!$B$7:$E$26,4,FALSE)*G20)+
IF(H20="Kvoteomfattet alm. Proces",IF(VLOOKUP(C20,'Data ark'!$B$7:$F$26,5,FALSE)="M",Indtastning!G20*4.5,Indtastning!G20*1.2),0)</f>
        <v>#N/A</v>
      </c>
      <c r="L20" s="123"/>
      <c r="M20" s="36">
        <f t="shared" si="0"/>
        <v>0</v>
      </c>
      <c r="N20" s="78"/>
      <c r="O20" s="78"/>
      <c r="P20" s="69"/>
      <c r="Q20" s="69"/>
      <c r="R20" s="69"/>
      <c r="S20" s="69"/>
      <c r="T20" s="69"/>
      <c r="U20" s="67"/>
      <c r="V20" s="70"/>
    </row>
    <row r="21" spans="1:22" ht="15" customHeight="1">
      <c r="A21" s="70"/>
      <c r="B21" s="69"/>
      <c r="C21" s="12"/>
      <c r="D21" s="15"/>
      <c r="E21" s="15"/>
      <c r="F21" s="15"/>
      <c r="G21" s="27" t="e">
        <f t="shared" si="1"/>
        <v>#DIV/0!</v>
      </c>
      <c r="H21" s="18"/>
      <c r="I21" s="122" t="e">
        <f>IF(OR(H21="Kvoteomfattet alm. Proces",H21="Kvoteomfattet mineralogisk proces",H21="Færger",H21="Raffinaderi"),0,
VLOOKUP(C21,'Data ark'!$B$7:$E$26,3,FALSE)*G21)+
IF(OR(H21="Kvoteomfattet mineralogisk proces",H21="Ikke-kvoteomfattet mineralogisk proces"),G21*6.8,
IF(OR(H21="Raffinaderi",H21="Færger"),0,G21*11.9))</f>
        <v>#N/A</v>
      </c>
      <c r="J21" s="123"/>
      <c r="K21" s="122" t="e">
        <f>IF(OR(H21="Kvoteomfattet alm. Proces",H21="Kvoteomfattet mineralogisk proces",H21="Færger",H21="Raffinaderi"),0,
VLOOKUP(C21,'Data ark'!$B$7:$E$26,4,FALSE)*G21)+
IF(H21="Kvoteomfattet alm. Proces",IF(VLOOKUP(C21,'Data ark'!$B$7:$F$26,5,FALSE)="M",Indtastning!G21*4.5,Indtastning!G21*1.2),0)</f>
        <v>#N/A</v>
      </c>
      <c r="L21" s="123"/>
      <c r="M21" s="36">
        <f t="shared" si="0"/>
        <v>0</v>
      </c>
      <c r="N21" s="78"/>
      <c r="O21" s="78"/>
      <c r="P21" s="69"/>
      <c r="Q21" s="69"/>
      <c r="R21" s="69"/>
      <c r="S21" s="69"/>
      <c r="T21" s="69"/>
      <c r="U21" s="67"/>
      <c r="V21" s="70"/>
    </row>
    <row r="22" spans="1:22" ht="15" customHeight="1">
      <c r="A22" s="70"/>
      <c r="B22" s="69"/>
      <c r="C22" s="12"/>
      <c r="D22" s="15"/>
      <c r="E22" s="15"/>
      <c r="F22" s="15"/>
      <c r="G22" s="27" t="e">
        <f t="shared" si="1"/>
        <v>#DIV/0!</v>
      </c>
      <c r="H22" s="18"/>
      <c r="I22" s="122" t="e">
        <f>IF(OR(H22="Kvoteomfattet alm. Proces",H22="Kvoteomfattet mineralogisk proces",H22="Færger",H22="Raffinaderi"),0,
VLOOKUP(C22,'Data ark'!$B$7:$E$26,3,FALSE)*G22)+
IF(OR(H22="Kvoteomfattet mineralogisk proces",H22="Ikke-kvoteomfattet mineralogisk proces"),G22*6.8,
IF(OR(H22="Raffinaderi",H22="Færger"),0,G22*11.9))</f>
        <v>#N/A</v>
      </c>
      <c r="J22" s="123"/>
      <c r="K22" s="122" t="e">
        <f>IF(OR(H22="Kvoteomfattet alm. Proces",H22="Kvoteomfattet mineralogisk proces",H22="Færger",H22="Raffinaderi"),0,
VLOOKUP(C22,'Data ark'!$B$7:$E$26,4,FALSE)*G22)+
IF(H22="Kvoteomfattet alm. Proces",IF(VLOOKUP(C22,'Data ark'!$B$7:$F$26,5,FALSE)="M",Indtastning!G22*4.5,Indtastning!G22*1.2),0)</f>
        <v>#N/A</v>
      </c>
      <c r="L22" s="123"/>
      <c r="M22" s="36">
        <f t="shared" si="0"/>
        <v>0</v>
      </c>
      <c r="N22" s="78"/>
      <c r="O22" s="78"/>
      <c r="P22" s="69"/>
      <c r="Q22" s="69"/>
      <c r="R22" s="69"/>
      <c r="S22" s="69"/>
      <c r="T22" s="69"/>
      <c r="U22" s="67"/>
      <c r="V22" s="70"/>
    </row>
    <row r="23" spans="1:22" ht="15" customHeight="1">
      <c r="A23" s="70"/>
      <c r="B23" s="69"/>
      <c r="C23" s="12"/>
      <c r="D23" s="15"/>
      <c r="E23" s="15"/>
      <c r="F23" s="15"/>
      <c r="G23" s="27" t="e">
        <f t="shared" si="1"/>
        <v>#DIV/0!</v>
      </c>
      <c r="H23" s="18"/>
      <c r="I23" s="122" t="e">
        <f>IF(OR(H23="Kvoteomfattet alm. Proces",H23="Kvoteomfattet mineralogisk proces",H23="Færger",H23="Raffinaderi"),0,
VLOOKUP(C23,'Data ark'!$B$7:$E$26,3,FALSE)*G23)+
IF(OR(H23="Kvoteomfattet mineralogisk proces",H23="Ikke-kvoteomfattet mineralogisk proces"),G23*6.8,
IF(OR(H23="Raffinaderi",H23="Færger"),0,G23*11.9))</f>
        <v>#N/A</v>
      </c>
      <c r="J23" s="123"/>
      <c r="K23" s="122" t="e">
        <f>IF(OR(H23="Kvoteomfattet alm. Proces",H23="Kvoteomfattet mineralogisk proces",H23="Færger",H23="Raffinaderi"),0,
VLOOKUP(C23,'Data ark'!$B$7:$E$26,4,FALSE)*G23)+
IF(H23="Kvoteomfattet alm. Proces",IF(VLOOKUP(C23,'Data ark'!$B$7:$F$26,5,FALSE)="M",Indtastning!G23*4.5,Indtastning!G23*1.2),0)</f>
        <v>#N/A</v>
      </c>
      <c r="L23" s="123"/>
      <c r="M23" s="36">
        <f t="shared" si="0"/>
        <v>0</v>
      </c>
      <c r="N23" s="78"/>
      <c r="O23" s="78"/>
      <c r="P23" s="69"/>
      <c r="Q23" s="69"/>
      <c r="R23" s="69"/>
      <c r="S23" s="69"/>
      <c r="T23" s="69"/>
      <c r="U23" s="67"/>
      <c r="V23" s="70"/>
    </row>
    <row r="24" spans="1:22" ht="15" customHeight="1">
      <c r="A24" s="70"/>
      <c r="B24" s="69"/>
      <c r="C24" s="12"/>
      <c r="D24" s="15"/>
      <c r="E24" s="15"/>
      <c r="F24" s="15"/>
      <c r="G24" s="27" t="e">
        <f t="shared" si="1"/>
        <v>#DIV/0!</v>
      </c>
      <c r="H24" s="18"/>
      <c r="I24" s="122" t="e">
        <f>IF(OR(H24="Kvoteomfattet alm. Proces",H24="Kvoteomfattet mineralogisk proces",H24="Færger",H24="Raffinaderi"),0,
VLOOKUP(C24,'Data ark'!$B$7:$E$26,3,FALSE)*G24)+
IF(OR(H24="Kvoteomfattet mineralogisk proces",H24="Ikke-kvoteomfattet mineralogisk proces"),G24*6.8,
IF(OR(H24="Raffinaderi",H24="Færger"),0,G24*11.9))</f>
        <v>#N/A</v>
      </c>
      <c r="J24" s="123"/>
      <c r="K24" s="122" t="e">
        <f>IF(OR(H24="Kvoteomfattet alm. Proces",H24="Kvoteomfattet mineralogisk proces",H24="Færger",H24="Raffinaderi"),0,
VLOOKUP(C24,'Data ark'!$B$7:$E$26,4,FALSE)*G24)+
IF(H24="Kvoteomfattet alm. Proces",IF(VLOOKUP(C24,'Data ark'!$B$7:$F$26,5,FALSE)="M",Indtastning!G24*4.5,Indtastning!G24*1.2),0)</f>
        <v>#N/A</v>
      </c>
      <c r="L24" s="123"/>
      <c r="M24" s="36">
        <f t="shared" si="0"/>
        <v>0</v>
      </c>
      <c r="N24" s="78"/>
      <c r="O24" s="78"/>
      <c r="P24" s="132" t="s">
        <v>60</v>
      </c>
      <c r="Q24" s="132"/>
      <c r="R24" s="69"/>
      <c r="S24" s="69"/>
      <c r="T24" s="69"/>
      <c r="U24" s="67"/>
      <c r="V24" s="70"/>
    </row>
    <row r="25" spans="1:22" ht="15" customHeight="1">
      <c r="A25" s="70"/>
      <c r="B25" s="69"/>
      <c r="C25" s="12"/>
      <c r="D25" s="15"/>
      <c r="E25" s="15"/>
      <c r="F25" s="15"/>
      <c r="G25" s="27" t="e">
        <f t="shared" si="1"/>
        <v>#DIV/0!</v>
      </c>
      <c r="H25" s="18"/>
      <c r="I25" s="122" t="e">
        <f>IF(OR(H25="Kvoteomfattet alm. Proces",H25="Kvoteomfattet mineralogisk proces",H25="Færger",H25="Raffinaderi"),0,
VLOOKUP(C25,'Data ark'!$B$7:$E$26,3,FALSE)*G25)+
IF(OR(H25="Kvoteomfattet mineralogisk proces",H25="Ikke-kvoteomfattet mineralogisk proces"),G25*6.8,
IF(OR(H25="Raffinaderi",H25="Færger"),0,G25*11.9))</f>
        <v>#N/A</v>
      </c>
      <c r="J25" s="123"/>
      <c r="K25" s="122" t="e">
        <f>IF(OR(H25="Kvoteomfattet alm. Proces",H25="Kvoteomfattet mineralogisk proces",H25="Færger",H25="Raffinaderi"),0,
VLOOKUP(C25,'Data ark'!$B$7:$E$26,4,FALSE)*G25)+
IF(H25="Kvoteomfattet alm. Proces",IF(VLOOKUP(C25,'Data ark'!$B$7:$F$26,5,FALSE)="M",Indtastning!G25*4.5,Indtastning!G25*1.2),0)</f>
        <v>#N/A</v>
      </c>
      <c r="L25" s="123"/>
      <c r="M25" s="36">
        <f t="shared" si="0"/>
        <v>0</v>
      </c>
      <c r="N25" s="78"/>
      <c r="O25" s="69"/>
      <c r="P25" s="133"/>
      <c r="Q25" s="133"/>
      <c r="R25" s="69"/>
      <c r="S25" s="69"/>
      <c r="T25" s="67"/>
      <c r="U25" s="67"/>
      <c r="V25" s="70"/>
    </row>
    <row r="26" spans="1:22" ht="15" customHeight="1">
      <c r="A26" s="70"/>
      <c r="B26" s="69"/>
      <c r="C26" s="12"/>
      <c r="D26" s="15"/>
      <c r="E26" s="15"/>
      <c r="F26" s="15"/>
      <c r="G26" s="27" t="e">
        <f t="shared" si="1"/>
        <v>#DIV/0!</v>
      </c>
      <c r="H26" s="18"/>
      <c r="I26" s="122" t="e">
        <f>IF(OR(H26="Kvoteomfattet alm. Proces",H26="Kvoteomfattet mineralogisk proces",H26="Færger",H26="Raffinaderi"),0,
VLOOKUP(C26,'Data ark'!$B$7:$E$26,3,FALSE)*G26)+
IF(OR(H26="Kvoteomfattet mineralogisk proces",H26="Ikke-kvoteomfattet mineralogisk proces"),G26*6.8,
IF(OR(H26="Raffinaderi",H26="Færger"),0,G26*11.9))</f>
        <v>#N/A</v>
      </c>
      <c r="J26" s="123"/>
      <c r="K26" s="122" t="e">
        <f>IF(OR(H26="Kvoteomfattet alm. Proces",H26="Kvoteomfattet mineralogisk proces",H26="Færger",H26="Raffinaderi"),0,
VLOOKUP(C26,'Data ark'!$B$7:$E$26,4,FALSE)*G26)+
IF(H26="Kvoteomfattet alm. Proces",IF(VLOOKUP(C26,'Data ark'!$B$7:$F$26,5,FALSE)="M",Indtastning!G26*4.5,Indtastning!G26*1.2),0)</f>
        <v>#N/A</v>
      </c>
      <c r="L26" s="123"/>
      <c r="M26" s="36">
        <f t="shared" si="0"/>
        <v>0</v>
      </c>
      <c r="N26" s="78"/>
      <c r="O26" s="69"/>
      <c r="P26" s="79" t="s">
        <v>79</v>
      </c>
      <c r="Q26" s="144">
        <f>M31+H41</f>
        <v>0</v>
      </c>
      <c r="R26" s="144"/>
      <c r="S26" s="144"/>
      <c r="T26" s="67"/>
      <c r="U26" s="67"/>
      <c r="V26" s="70"/>
    </row>
    <row r="27" spans="1:22" ht="15" customHeight="1">
      <c r="A27" s="70"/>
      <c r="B27" s="69"/>
      <c r="C27" s="12"/>
      <c r="D27" s="15"/>
      <c r="E27" s="15"/>
      <c r="F27" s="15"/>
      <c r="G27" s="27" t="e">
        <f>AVERAGE(D27:F27)</f>
        <v>#DIV/0!</v>
      </c>
      <c r="H27" s="18"/>
      <c r="I27" s="122" t="e">
        <f>IF(OR(H27="Kvoteomfattet alm. Proces",H27="Kvoteomfattet mineralogisk proces",H27="Færger",H27="Raffinaderi"),0,
VLOOKUP(C27,'Data ark'!$B$7:$E$26,3,FALSE)*G27)+
IF(OR(H27="Kvoteomfattet mineralogisk proces",H27="Ikke-kvoteomfattet mineralogisk proces"),G27*6.8,
IF(OR(H27="Raffinaderi",H27="Færger"),0,G27*11.9))</f>
        <v>#N/A</v>
      </c>
      <c r="J27" s="123"/>
      <c r="K27" s="122" t="e">
        <f>IF(OR(H27="Kvoteomfattet alm. Proces",H27="Kvoteomfattet mineralogisk proces",H27="Færger",H27="Raffinaderi"),0,
VLOOKUP(C27,'Data ark'!$B$7:$E$26,4,FALSE)*G27)+
IF(H27="Kvoteomfattet alm. Proces",IF(VLOOKUP(C27,'Data ark'!$B$7:$F$26,5,FALSE)="M",Indtastning!G27*4.5,Indtastning!G27*1.2),0)</f>
        <v>#N/A</v>
      </c>
      <c r="L27" s="123"/>
      <c r="M27" s="36">
        <f t="shared" si="0"/>
        <v>0</v>
      </c>
      <c r="N27" s="78"/>
      <c r="O27" s="69"/>
      <c r="P27" s="79" t="s">
        <v>38</v>
      </c>
      <c r="Q27" s="145">
        <f>SUM(H47)</f>
        <v>0</v>
      </c>
      <c r="R27" s="145"/>
      <c r="S27" s="145"/>
      <c r="T27" s="67"/>
      <c r="U27" s="67"/>
      <c r="V27" s="70"/>
    </row>
    <row r="28" spans="1:22" ht="15" customHeight="1" thickBot="1">
      <c r="A28" s="70"/>
      <c r="B28" s="69"/>
      <c r="C28" s="12"/>
      <c r="D28" s="15"/>
      <c r="E28" s="15"/>
      <c r="F28" s="15"/>
      <c r="G28" s="27" t="e">
        <f t="shared" si="1"/>
        <v>#DIV/0!</v>
      </c>
      <c r="H28" s="18"/>
      <c r="I28" s="122" t="e">
        <f>IF(OR(H28="Kvoteomfattet alm. Proces",H28="Kvoteomfattet mineralogisk proces",H28="Færger",H28="Raffinaderi"),0,
VLOOKUP(C28,'Data ark'!$B$7:$E$26,3,FALSE)*G28)+
IF(OR(H28="Kvoteomfattet mineralogisk proces",H28="Ikke-kvoteomfattet mineralogisk proces"),G28*6.8,
IF(OR(H28="Raffinaderi",H28="Færger"),0,G28*11.9))</f>
        <v>#N/A</v>
      </c>
      <c r="J28" s="123"/>
      <c r="K28" s="122" t="e">
        <f>IF(OR(H28="Kvoteomfattet alm. Proces",H28="Kvoteomfattet mineralogisk proces",H28="Færger",H28="Raffinaderi"),0,
VLOOKUP(C28,'Data ark'!$B$7:$E$26,4,FALSE)*G28)+
IF(H28="Kvoteomfattet alm. Proces",IF(VLOOKUP(C28,'Data ark'!$B$7:$F$26,5,FALSE)="M",Indtastning!G28*4.5,Indtastning!G28*1.2),0)</f>
        <v>#N/A</v>
      </c>
      <c r="L28" s="123"/>
      <c r="M28" s="36">
        <f t="shared" si="0"/>
        <v>0</v>
      </c>
      <c r="N28" s="78"/>
      <c r="O28" s="69"/>
      <c r="P28" s="80" t="s">
        <v>39</v>
      </c>
      <c r="Q28" s="146">
        <f>SUM(H48)</f>
        <v>0</v>
      </c>
      <c r="R28" s="146"/>
      <c r="S28" s="146"/>
      <c r="T28" s="67"/>
      <c r="U28" s="67"/>
      <c r="V28" s="70"/>
    </row>
    <row r="29" spans="1:22" ht="15" customHeight="1">
      <c r="A29" s="70"/>
      <c r="B29" s="69"/>
      <c r="C29" s="12"/>
      <c r="D29" s="15"/>
      <c r="E29" s="15"/>
      <c r="F29" s="15"/>
      <c r="G29" s="27" t="e">
        <f t="shared" si="1"/>
        <v>#DIV/0!</v>
      </c>
      <c r="H29" s="18"/>
      <c r="I29" s="122" t="e">
        <f>IF(OR(H29="Kvoteomfattet alm. Proces",H29="Kvoteomfattet mineralogisk proces",H29="Færger",H29="Raffinaderi"),0,
VLOOKUP(C29,'Data ark'!$B$7:$E$26,3,FALSE)*G29)+
IF(OR(H29="Kvoteomfattet mineralogisk proces",H29="Ikke-kvoteomfattet mineralogisk proces"),G29*6.8,
IF(OR(H29="Raffinaderi",H29="Færger"),0,G29*11.9))</f>
        <v>#N/A</v>
      </c>
      <c r="J29" s="123"/>
      <c r="K29" s="122" t="e">
        <f>IF(OR(H29="Kvoteomfattet alm. Proces",H29="Kvoteomfattet mineralogisk proces",H29="Færger",H29="Raffinaderi"),0,
VLOOKUP(C29,'Data ark'!$B$7:$E$26,4,FALSE)*G29)+
IF(H29="Kvoteomfattet alm. Proces",IF(VLOOKUP(C29,'Data ark'!$B$7:$F$26,5,FALSE)="M",Indtastning!G29*4.5,Indtastning!G29*1.2),0)</f>
        <v>#N/A</v>
      </c>
      <c r="L29" s="123"/>
      <c r="M29" s="36">
        <f t="shared" si="0"/>
        <v>0</v>
      </c>
      <c r="N29" s="78"/>
      <c r="O29" s="69"/>
      <c r="P29" s="9" t="s">
        <v>47</v>
      </c>
      <c r="Q29" s="147" t="e">
        <f>Q26/(Q27+Q28)</f>
        <v>#DIV/0!</v>
      </c>
      <c r="R29" s="147"/>
      <c r="S29" s="147"/>
      <c r="T29" s="67"/>
      <c r="U29" s="67"/>
      <c r="V29" s="70"/>
    </row>
    <row r="30" spans="1:22" ht="15.75" customHeight="1" thickBot="1">
      <c r="A30" s="70"/>
      <c r="B30" s="69"/>
      <c r="C30" s="16"/>
      <c r="D30" s="17"/>
      <c r="E30" s="17"/>
      <c r="F30" s="17"/>
      <c r="G30" s="30" t="e">
        <f t="shared" si="1"/>
        <v>#DIV/0!</v>
      </c>
      <c r="H30" s="19"/>
      <c r="I30" s="124" t="e">
        <f>IF(OR(H30="Kvoteomfattet alm. Proces",H30="Kvoteomfattet mineralogisk proces",H30="Færger",H30="Raffinaderi"),0,
VLOOKUP(C30,'Data ark'!$B$7:$E$26,3,FALSE)*G30)+
IF(OR(H30="Kvoteomfattet mineralogisk proces",H30="Ikke-kvoteomfattet mineralogisk proces"),G30*6.8,
IF(OR(H30="Raffinaderi",H30="Færger"),0,G30*11.9))</f>
        <v>#N/A</v>
      </c>
      <c r="J30" s="125"/>
      <c r="K30" s="124" t="e">
        <f>IF(OR(H30="Kvoteomfattet alm. Proces",H30="Kvoteomfattet mineralogisk proces",H30="Færger",H30="Raffinaderi"),0,
VLOOKUP(C30,'Data ark'!$B$7:$E$26,4,FALSE)*G30)+
IF(H30="Kvoteomfattet alm. Proces",IF(VLOOKUP(C30,'Data ark'!$B$7:$F$26,5,FALSE)="M",Indtastning!G30*4.5,Indtastning!G30*1.2),0)</f>
        <v>#N/A</v>
      </c>
      <c r="L30" s="125"/>
      <c r="M30" s="37">
        <f t="shared" si="0"/>
        <v>0</v>
      </c>
      <c r="N30" s="78"/>
      <c r="O30" s="69"/>
      <c r="P30" s="69"/>
      <c r="Q30" s="69"/>
      <c r="R30" s="69"/>
      <c r="S30" s="69"/>
      <c r="T30" s="67"/>
      <c r="U30" s="67"/>
      <c r="V30" s="70"/>
    </row>
    <row r="31" spans="1:22" ht="15">
      <c r="A31" s="70"/>
      <c r="B31" s="69"/>
      <c r="C31" s="73" t="s">
        <v>40</v>
      </c>
      <c r="D31" s="35">
        <f>SUM(D10:D30)</f>
        <v>0</v>
      </c>
      <c r="E31" s="35">
        <f>SUM(E10:E30)</f>
        <v>0</v>
      </c>
      <c r="F31" s="35">
        <f>SUM(F10:F30)</f>
        <v>0</v>
      </c>
      <c r="G31" s="35">
        <f>AVERAGE(D31:F31)</f>
        <v>0</v>
      </c>
      <c r="H31" s="73"/>
      <c r="I31" s="126"/>
      <c r="J31" s="127"/>
      <c r="K31" s="126"/>
      <c r="L31" s="127"/>
      <c r="M31" s="33">
        <f>SUM(M10:M30)</f>
        <v>0</v>
      </c>
      <c r="N31" s="75"/>
      <c r="O31" s="69"/>
      <c r="P31" s="69"/>
      <c r="Q31" s="69"/>
      <c r="R31" s="69"/>
      <c r="S31" s="69"/>
      <c r="T31" s="67"/>
      <c r="U31" s="67"/>
      <c r="V31" s="70"/>
    </row>
    <row r="32" spans="1:22" ht="32.25" customHeight="1">
      <c r="A32" s="70"/>
      <c r="B32" s="69"/>
      <c r="C32" s="74"/>
      <c r="D32" s="74"/>
      <c r="E32" s="74"/>
      <c r="F32" s="74"/>
      <c r="G32" s="74"/>
      <c r="H32" s="74"/>
      <c r="I32" s="74"/>
      <c r="J32" s="74"/>
      <c r="K32" s="74"/>
      <c r="L32" s="74"/>
      <c r="M32" s="75"/>
      <c r="N32" s="75"/>
      <c r="O32" s="75"/>
      <c r="P32" s="69"/>
      <c r="Q32" s="69"/>
      <c r="R32" s="69"/>
      <c r="S32" s="69"/>
      <c r="T32" s="69"/>
      <c r="U32" s="67"/>
      <c r="V32" s="70"/>
    </row>
    <row r="33" spans="1:22" ht="32.25" customHeight="1">
      <c r="A33" s="70"/>
      <c r="B33" s="70"/>
      <c r="C33" s="70"/>
      <c r="D33" s="70"/>
      <c r="E33" s="70"/>
      <c r="F33" s="70"/>
      <c r="G33" s="70"/>
      <c r="H33" s="70"/>
      <c r="I33" s="70"/>
      <c r="J33" s="70"/>
      <c r="K33" s="70"/>
      <c r="L33" s="70"/>
      <c r="M33" s="70"/>
      <c r="N33" s="70"/>
      <c r="O33" s="70"/>
      <c r="P33" s="70"/>
      <c r="Q33" s="70"/>
      <c r="R33" s="70"/>
      <c r="S33" s="70"/>
      <c r="T33" s="70"/>
      <c r="U33" s="70"/>
      <c r="V33" s="70"/>
    </row>
    <row r="34" spans="1:22" ht="27" thickBot="1">
      <c r="A34" s="70"/>
      <c r="B34" s="67"/>
      <c r="C34" s="68" t="s">
        <v>59</v>
      </c>
      <c r="D34" s="69"/>
      <c r="E34" s="69"/>
      <c r="F34" s="69"/>
      <c r="G34" s="69"/>
      <c r="H34" s="69"/>
      <c r="I34" s="69"/>
      <c r="J34" s="70"/>
      <c r="K34" s="86"/>
      <c r="L34" s="68" t="s">
        <v>57</v>
      </c>
      <c r="M34" s="69"/>
      <c r="N34" s="69"/>
      <c r="O34" s="69"/>
      <c r="P34" s="69"/>
      <c r="Q34" s="69"/>
      <c r="R34" s="69"/>
      <c r="S34" s="70"/>
      <c r="T34" s="70"/>
      <c r="U34" s="70"/>
      <c r="V34" s="70"/>
    </row>
    <row r="35" spans="1:22" ht="16.5">
      <c r="A35" s="70"/>
      <c r="B35" s="67"/>
      <c r="C35" s="117" t="s">
        <v>1</v>
      </c>
      <c r="D35" s="117" t="s">
        <v>53</v>
      </c>
      <c r="E35" s="117"/>
      <c r="F35" s="117"/>
      <c r="G35" s="117" t="s">
        <v>2</v>
      </c>
      <c r="H35" s="117" t="s">
        <v>52</v>
      </c>
      <c r="I35" s="77"/>
      <c r="J35" s="70"/>
      <c r="K35" s="69"/>
      <c r="L35" s="87" t="s">
        <v>0</v>
      </c>
      <c r="M35" s="88" t="s">
        <v>43</v>
      </c>
      <c r="N35" s="126" t="s">
        <v>44</v>
      </c>
      <c r="O35" s="128"/>
      <c r="P35" s="127"/>
      <c r="Q35" s="95" t="s">
        <v>45</v>
      </c>
      <c r="R35" s="69"/>
      <c r="S35" s="70"/>
      <c r="T35" s="70"/>
      <c r="U35" s="70"/>
      <c r="V35" s="70"/>
    </row>
    <row r="36" spans="1:22" ht="15">
      <c r="A36" s="70"/>
      <c r="B36" s="67"/>
      <c r="C36" s="117"/>
      <c r="D36" s="76">
        <v>2021</v>
      </c>
      <c r="E36" s="76">
        <v>2022</v>
      </c>
      <c r="F36" s="76">
        <v>2023</v>
      </c>
      <c r="G36" s="117"/>
      <c r="H36" s="117"/>
      <c r="I36" s="77"/>
      <c r="J36" s="70"/>
      <c r="K36" s="69"/>
      <c r="L36" s="89" t="s">
        <v>7</v>
      </c>
      <c r="M36" s="90">
        <v>7.4099999999999999E-2</v>
      </c>
      <c r="N36" s="129"/>
      <c r="O36" s="130"/>
      <c r="P36" s="131"/>
      <c r="Q36" s="25">
        <f>M36*N36</f>
        <v>0</v>
      </c>
      <c r="R36" s="69"/>
      <c r="S36" s="70"/>
      <c r="T36" s="70"/>
      <c r="U36" s="70"/>
      <c r="V36" s="70"/>
    </row>
    <row r="37" spans="1:22" ht="28.5">
      <c r="A37" s="70"/>
      <c r="B37" s="67"/>
      <c r="C37" s="13"/>
      <c r="D37" s="20"/>
      <c r="E37" s="20"/>
      <c r="F37" s="20"/>
      <c r="G37" s="27" t="e">
        <f>AVERAGE(D37:F37)</f>
        <v>#DIV/0!</v>
      </c>
      <c r="H37" s="28">
        <f>IF(OR(C37="Kvoteomfattet alm. Proces",C37="Færger",C37="Raffinaderi"),G37*426,IF(C37="Kvoteomfattet mineralogisk proces",G37*142,0))</f>
        <v>0</v>
      </c>
      <c r="I37" s="98"/>
      <c r="J37" s="70"/>
      <c r="K37" s="69"/>
      <c r="L37" s="89" t="s">
        <v>8</v>
      </c>
      <c r="M37" s="90">
        <v>6.9000000000000006E-2</v>
      </c>
      <c r="N37" s="129"/>
      <c r="O37" s="130"/>
      <c r="P37" s="131"/>
      <c r="Q37" s="25">
        <f t="shared" ref="Q37:Q56" si="2">M37*N37</f>
        <v>0</v>
      </c>
      <c r="R37" s="69"/>
      <c r="S37" s="70"/>
      <c r="T37" s="70"/>
      <c r="U37" s="70"/>
      <c r="V37" s="70"/>
    </row>
    <row r="38" spans="1:22" ht="28.5">
      <c r="A38" s="70"/>
      <c r="B38" s="67"/>
      <c r="C38" s="13"/>
      <c r="D38" s="18"/>
      <c r="E38" s="18"/>
      <c r="F38" s="18"/>
      <c r="G38" s="27" t="e">
        <f>AVERAGE(D38:F38)</f>
        <v>#DIV/0!</v>
      </c>
      <c r="H38" s="29">
        <f>IF(OR(C38="Kvoteomfattet alm. Proces",C38="Færger",C38="Raffinaderi"),G38*426,IF(C38="Kvoteomfattet mineralogisk proces",G38*142,0))</f>
        <v>0</v>
      </c>
      <c r="I38" s="99"/>
      <c r="J38" s="70"/>
      <c r="K38" s="69"/>
      <c r="L38" s="89" t="s">
        <v>35</v>
      </c>
      <c r="M38" s="90">
        <v>6.8500000000000005E-2</v>
      </c>
      <c r="N38" s="129"/>
      <c r="O38" s="130"/>
      <c r="P38" s="131"/>
      <c r="Q38" s="25">
        <f t="shared" si="2"/>
        <v>0</v>
      </c>
      <c r="R38" s="69"/>
      <c r="S38" s="70"/>
      <c r="T38" s="70"/>
      <c r="U38" s="70"/>
      <c r="V38" s="70"/>
    </row>
    <row r="39" spans="1:22">
      <c r="A39" s="70"/>
      <c r="B39" s="67"/>
      <c r="C39" s="13"/>
      <c r="D39" s="18"/>
      <c r="E39" s="18"/>
      <c r="F39" s="18"/>
      <c r="G39" s="27" t="e">
        <f>AVERAGE(D39:F39)</f>
        <v>#DIV/0!</v>
      </c>
      <c r="H39" s="29">
        <f>IF(OR(C39="Kvoteomfattet alm. Proces",C39="Færger",C39="Raffinaderi"),G39*426,IF(C39="Kvoteomfattet mineralogisk proces",G39*142,0))</f>
        <v>0</v>
      </c>
      <c r="I39" s="99"/>
      <c r="J39" s="70"/>
      <c r="K39" s="69"/>
      <c r="L39" s="89" t="s">
        <v>9</v>
      </c>
      <c r="M39" s="90">
        <v>7.8950000000000006E-2</v>
      </c>
      <c r="N39" s="129"/>
      <c r="O39" s="130"/>
      <c r="P39" s="131"/>
      <c r="Q39" s="25">
        <f t="shared" si="2"/>
        <v>0</v>
      </c>
      <c r="R39" s="69"/>
      <c r="S39" s="70"/>
      <c r="T39" s="70"/>
      <c r="U39" s="70"/>
      <c r="V39" s="70"/>
    </row>
    <row r="40" spans="1:22" ht="15" thickBot="1">
      <c r="A40" s="70"/>
      <c r="B40" s="67"/>
      <c r="C40" s="13"/>
      <c r="D40" s="19"/>
      <c r="E40" s="19"/>
      <c r="F40" s="19"/>
      <c r="G40" s="30" t="e">
        <f>AVERAGE(D40:F40)</f>
        <v>#DIV/0!</v>
      </c>
      <c r="H40" s="31">
        <f>IF(OR(C40="Kvoteomfattet alm. Proces",C40="Færger",C40="Raffinaderi"),G40*426,IF(C40="Kvoteomfattet mineralogisk proces",G40*142,0))</f>
        <v>0</v>
      </c>
      <c r="I40" s="99"/>
      <c r="J40" s="70"/>
      <c r="K40" s="69"/>
      <c r="L40" s="89" t="s">
        <v>10</v>
      </c>
      <c r="M40" s="90">
        <v>8.0699999999999994E-2</v>
      </c>
      <c r="N40" s="129"/>
      <c r="O40" s="130"/>
      <c r="P40" s="131"/>
      <c r="Q40" s="25">
        <f t="shared" si="2"/>
        <v>0</v>
      </c>
      <c r="R40" s="69"/>
      <c r="S40" s="70"/>
      <c r="T40" s="70"/>
      <c r="U40" s="70"/>
      <c r="V40" s="70"/>
    </row>
    <row r="41" spans="1:22" ht="15">
      <c r="A41" s="70"/>
      <c r="B41" s="67"/>
      <c r="C41" s="73" t="s">
        <v>40</v>
      </c>
      <c r="D41" s="66">
        <f>SUM(D37:D40)</f>
        <v>0</v>
      </c>
      <c r="E41" s="66">
        <f>SUM(E37:E40)</f>
        <v>0</v>
      </c>
      <c r="F41" s="66">
        <f>SUM(F37:F40)</f>
        <v>0</v>
      </c>
      <c r="G41" s="32">
        <f>AVERAGE(D41:F41)</f>
        <v>0</v>
      </c>
      <c r="H41" s="33">
        <f>SUM(H37:H40)</f>
        <v>0</v>
      </c>
      <c r="I41" s="75"/>
      <c r="J41" s="70"/>
      <c r="K41" s="69"/>
      <c r="L41" s="89" t="s">
        <v>11</v>
      </c>
      <c r="M41" s="90">
        <v>7.1900000000000006E-2</v>
      </c>
      <c r="N41" s="129"/>
      <c r="O41" s="130"/>
      <c r="P41" s="131"/>
      <c r="Q41" s="25">
        <f t="shared" si="2"/>
        <v>0</v>
      </c>
      <c r="R41" s="69"/>
      <c r="S41" s="70"/>
      <c r="T41" s="70"/>
      <c r="U41" s="70"/>
      <c r="V41" s="70"/>
    </row>
    <row r="42" spans="1:22" ht="15">
      <c r="A42" s="70"/>
      <c r="B42" s="67"/>
      <c r="C42" s="74"/>
      <c r="D42" s="96"/>
      <c r="E42" s="96"/>
      <c r="F42" s="96"/>
      <c r="G42" s="97"/>
      <c r="H42" s="75"/>
      <c r="I42" s="75"/>
      <c r="J42" s="70"/>
      <c r="K42" s="69"/>
      <c r="L42" s="140" t="s">
        <v>12</v>
      </c>
      <c r="M42" s="142">
        <v>9.7500000000000003E-2</v>
      </c>
      <c r="N42" s="22"/>
      <c r="O42" s="23"/>
      <c r="P42" s="24"/>
      <c r="Q42" s="25">
        <f t="shared" si="2"/>
        <v>0</v>
      </c>
      <c r="R42" s="69"/>
      <c r="S42" s="70"/>
      <c r="T42" s="70"/>
      <c r="U42" s="70"/>
      <c r="V42" s="70"/>
    </row>
    <row r="43" spans="1:22" ht="27.75" customHeight="1">
      <c r="A43" s="70"/>
      <c r="B43" s="67"/>
      <c r="C43" s="69"/>
      <c r="D43" s="69"/>
      <c r="E43" s="69"/>
      <c r="F43" s="69"/>
      <c r="G43" s="69"/>
      <c r="H43" s="69"/>
      <c r="I43" s="69"/>
      <c r="J43" s="70"/>
      <c r="K43" s="69"/>
      <c r="L43" s="141"/>
      <c r="M43" s="143"/>
      <c r="N43" s="129"/>
      <c r="O43" s="130"/>
      <c r="P43" s="131"/>
      <c r="Q43" s="25">
        <f t="shared" si="2"/>
        <v>0</v>
      </c>
      <c r="R43" s="69"/>
      <c r="S43" s="70"/>
      <c r="T43" s="70"/>
      <c r="U43" s="70"/>
      <c r="V43" s="70"/>
    </row>
    <row r="44" spans="1:22">
      <c r="A44" s="70"/>
      <c r="B44" s="70"/>
      <c r="C44" s="70"/>
      <c r="D44" s="70"/>
      <c r="E44" s="70"/>
      <c r="F44" s="70"/>
      <c r="G44" s="70"/>
      <c r="H44" s="70"/>
      <c r="I44" s="70"/>
      <c r="J44" s="70"/>
      <c r="K44" s="69"/>
      <c r="L44" s="89" t="s">
        <v>15</v>
      </c>
      <c r="M44" s="90">
        <v>9.4E-2</v>
      </c>
      <c r="N44" s="129"/>
      <c r="O44" s="130"/>
      <c r="P44" s="131"/>
      <c r="Q44" s="25">
        <f t="shared" si="2"/>
        <v>0</v>
      </c>
      <c r="R44" s="69"/>
      <c r="S44" s="70"/>
      <c r="T44" s="70"/>
      <c r="U44" s="70"/>
      <c r="V44" s="70"/>
    </row>
    <row r="45" spans="1:22" ht="32.25" customHeight="1">
      <c r="A45" s="70"/>
      <c r="B45" s="67"/>
      <c r="C45" s="68" t="s">
        <v>64</v>
      </c>
      <c r="D45" s="69"/>
      <c r="E45" s="69"/>
      <c r="F45" s="69"/>
      <c r="G45" s="69"/>
      <c r="H45" s="69"/>
      <c r="I45" s="69"/>
      <c r="J45" s="70"/>
      <c r="K45" s="69"/>
      <c r="L45" s="89" t="s">
        <v>16</v>
      </c>
      <c r="M45" s="90">
        <v>9.7500000000000003E-2</v>
      </c>
      <c r="N45" s="129"/>
      <c r="O45" s="130"/>
      <c r="P45" s="131"/>
      <c r="Q45" s="25">
        <f t="shared" si="2"/>
        <v>0</v>
      </c>
      <c r="R45" s="69"/>
      <c r="S45" s="70"/>
      <c r="T45" s="70"/>
      <c r="U45" s="70"/>
      <c r="V45" s="70"/>
    </row>
    <row r="46" spans="1:22" ht="15">
      <c r="A46" s="70"/>
      <c r="B46" s="67"/>
      <c r="C46" s="81" t="s">
        <v>41</v>
      </c>
      <c r="D46" s="82">
        <v>2021</v>
      </c>
      <c r="E46" s="82">
        <v>2022</v>
      </c>
      <c r="F46" s="82">
        <v>2023</v>
      </c>
      <c r="G46" s="82"/>
      <c r="H46" s="82">
        <v>2025</v>
      </c>
      <c r="I46" s="84"/>
      <c r="J46" s="70"/>
      <c r="K46" s="69"/>
      <c r="L46" s="89" t="s">
        <v>17</v>
      </c>
      <c r="M46" s="90">
        <v>6.4799999999999996E-2</v>
      </c>
      <c r="N46" s="129"/>
      <c r="O46" s="130"/>
      <c r="P46" s="131"/>
      <c r="Q46" s="25">
        <f t="shared" si="2"/>
        <v>0</v>
      </c>
      <c r="R46" s="69"/>
      <c r="S46" s="70"/>
      <c r="T46" s="70"/>
      <c r="U46" s="70"/>
      <c r="V46" s="70"/>
    </row>
    <row r="47" spans="1:22" ht="15">
      <c r="A47" s="70"/>
      <c r="B47" s="67"/>
      <c r="C47" s="81" t="s">
        <v>78</v>
      </c>
      <c r="D47" s="21"/>
      <c r="E47" s="21"/>
      <c r="F47" s="21"/>
      <c r="G47" s="83"/>
      <c r="H47" s="34">
        <f>SUM(D47*1.15+E47*1.12+F47*1.02)/3</f>
        <v>0</v>
      </c>
      <c r="I47" s="85"/>
      <c r="J47" s="70"/>
      <c r="K47" s="69"/>
      <c r="L47" s="89" t="s">
        <v>18</v>
      </c>
      <c r="M47" s="90">
        <v>6.4799999999999996E-2</v>
      </c>
      <c r="N47" s="129"/>
      <c r="O47" s="130"/>
      <c r="P47" s="131"/>
      <c r="Q47" s="25">
        <f t="shared" si="2"/>
        <v>0</v>
      </c>
      <c r="R47" s="69"/>
      <c r="S47" s="70"/>
      <c r="T47" s="70"/>
      <c r="U47" s="70"/>
      <c r="V47" s="70"/>
    </row>
    <row r="48" spans="1:22" ht="15">
      <c r="A48" s="70"/>
      <c r="B48" s="67"/>
      <c r="C48" s="81" t="s">
        <v>39</v>
      </c>
      <c r="D48" s="21"/>
      <c r="E48" s="21"/>
      <c r="F48" s="21"/>
      <c r="G48" s="83"/>
      <c r="H48" s="34">
        <f>SUM(D48*1.15+E48*1.12+F48*1.02)/3</f>
        <v>0</v>
      </c>
      <c r="I48" s="85"/>
      <c r="J48" s="70"/>
      <c r="K48" s="69"/>
      <c r="L48" s="89" t="s">
        <v>19</v>
      </c>
      <c r="M48" s="90">
        <v>5.7599999999999998E-2</v>
      </c>
      <c r="N48" s="129"/>
      <c r="O48" s="130"/>
      <c r="P48" s="131"/>
      <c r="Q48" s="25">
        <f t="shared" si="2"/>
        <v>0</v>
      </c>
      <c r="R48" s="69"/>
      <c r="S48" s="70"/>
      <c r="T48" s="70"/>
      <c r="U48" s="70"/>
      <c r="V48" s="70"/>
    </row>
    <row r="49" spans="1:22" ht="47.25">
      <c r="A49" s="70"/>
      <c r="B49" s="67"/>
      <c r="C49" s="69"/>
      <c r="D49" s="69"/>
      <c r="E49" s="69"/>
      <c r="F49" s="69"/>
      <c r="G49" s="69"/>
      <c r="H49" s="69"/>
      <c r="I49" s="69"/>
      <c r="J49" s="70"/>
      <c r="K49" s="69"/>
      <c r="L49" s="89" t="s">
        <v>48</v>
      </c>
      <c r="M49" s="90">
        <v>5.67E-2</v>
      </c>
      <c r="N49" s="129"/>
      <c r="O49" s="130"/>
      <c r="P49" s="131"/>
      <c r="Q49" s="25">
        <f t="shared" si="2"/>
        <v>0</v>
      </c>
      <c r="R49" s="69"/>
      <c r="S49" s="70"/>
      <c r="T49" s="70"/>
      <c r="U49" s="70"/>
      <c r="V49" s="70"/>
    </row>
    <row r="50" spans="1:22" ht="118.5">
      <c r="A50" s="70"/>
      <c r="B50" s="70"/>
      <c r="C50" s="70"/>
      <c r="D50" s="70"/>
      <c r="E50" s="70"/>
      <c r="F50" s="70"/>
      <c r="G50" s="70"/>
      <c r="H50" s="70"/>
      <c r="I50" s="70"/>
      <c r="J50" s="70"/>
      <c r="K50" s="69"/>
      <c r="L50" s="89" t="s">
        <v>49</v>
      </c>
      <c r="M50" s="90">
        <v>5.67E-2</v>
      </c>
      <c r="N50" s="129"/>
      <c r="O50" s="130"/>
      <c r="P50" s="131"/>
      <c r="Q50" s="25">
        <f t="shared" si="2"/>
        <v>0</v>
      </c>
      <c r="R50" s="69"/>
      <c r="S50" s="70"/>
      <c r="T50" s="70"/>
      <c r="U50" s="70"/>
      <c r="V50" s="70"/>
    </row>
    <row r="51" spans="1:22">
      <c r="A51" s="70"/>
      <c r="B51" s="70"/>
      <c r="C51" s="70"/>
      <c r="D51" s="70"/>
      <c r="E51" s="70"/>
      <c r="F51" s="70"/>
      <c r="G51" s="70"/>
      <c r="H51" s="70"/>
      <c r="I51" s="70"/>
      <c r="J51" s="70"/>
      <c r="K51" s="69"/>
      <c r="L51" s="89" t="s">
        <v>22</v>
      </c>
      <c r="M51" s="90">
        <v>7.2999999999999995E-2</v>
      </c>
      <c r="N51" s="129"/>
      <c r="O51" s="130"/>
      <c r="P51" s="131"/>
      <c r="Q51" s="25">
        <f t="shared" si="2"/>
        <v>0</v>
      </c>
      <c r="R51" s="69"/>
      <c r="S51" s="70"/>
      <c r="T51" s="70"/>
      <c r="U51" s="70"/>
      <c r="V51" s="70"/>
    </row>
    <row r="52" spans="1:22" ht="28.5">
      <c r="A52" s="70"/>
      <c r="B52" s="70"/>
      <c r="C52" s="70"/>
      <c r="D52" s="70"/>
      <c r="E52" s="70"/>
      <c r="F52" s="70"/>
      <c r="G52" s="70"/>
      <c r="H52" s="70"/>
      <c r="I52" s="70"/>
      <c r="J52" s="70"/>
      <c r="K52" s="69"/>
      <c r="L52" s="89" t="s">
        <v>23</v>
      </c>
      <c r="M52" s="90">
        <v>6.9400000000000003E-2</v>
      </c>
      <c r="N52" s="129"/>
      <c r="O52" s="130"/>
      <c r="P52" s="131"/>
      <c r="Q52" s="25">
        <f t="shared" si="2"/>
        <v>0</v>
      </c>
      <c r="R52" s="69"/>
      <c r="S52" s="70"/>
      <c r="T52" s="70"/>
      <c r="U52" s="70"/>
      <c r="V52" s="70"/>
    </row>
    <row r="53" spans="1:22" ht="28.5">
      <c r="A53" s="70"/>
      <c r="B53" s="70"/>
      <c r="C53" s="70"/>
      <c r="D53" s="70"/>
      <c r="E53" s="70"/>
      <c r="F53" s="70"/>
      <c r="G53" s="70"/>
      <c r="H53" s="70"/>
      <c r="I53" s="70"/>
      <c r="J53" s="70"/>
      <c r="K53" s="69"/>
      <c r="L53" s="89" t="s">
        <v>24</v>
      </c>
      <c r="M53" s="90">
        <v>6.5799999999999997E-2</v>
      </c>
      <c r="N53" s="129"/>
      <c r="O53" s="130"/>
      <c r="P53" s="131"/>
      <c r="Q53" s="25">
        <f t="shared" si="2"/>
        <v>0</v>
      </c>
      <c r="R53" s="69"/>
      <c r="S53" s="70"/>
      <c r="T53" s="70"/>
      <c r="U53" s="70"/>
      <c r="V53" s="70"/>
    </row>
    <row r="54" spans="1:22" ht="47.25">
      <c r="A54" s="70"/>
      <c r="B54" s="70"/>
      <c r="C54" s="70"/>
      <c r="D54" s="70"/>
      <c r="E54" s="70"/>
      <c r="F54" s="70"/>
      <c r="G54" s="70"/>
      <c r="H54" s="70"/>
      <c r="I54" s="70"/>
      <c r="J54" s="70"/>
      <c r="K54" s="69"/>
      <c r="L54" s="89" t="s">
        <v>50</v>
      </c>
      <c r="M54" s="90"/>
      <c r="N54" s="129"/>
      <c r="O54" s="130"/>
      <c r="P54" s="131"/>
      <c r="Q54" s="25">
        <f t="shared" si="2"/>
        <v>0</v>
      </c>
      <c r="R54" s="69"/>
      <c r="S54" s="70"/>
      <c r="T54" s="70"/>
      <c r="U54" s="70"/>
      <c r="V54" s="70"/>
    </row>
    <row r="55" spans="1:22">
      <c r="A55" s="70"/>
      <c r="B55" s="70"/>
      <c r="C55" s="70"/>
      <c r="D55" s="70"/>
      <c r="E55" s="70"/>
      <c r="F55" s="70"/>
      <c r="G55" s="70"/>
      <c r="H55" s="70"/>
      <c r="I55" s="70"/>
      <c r="J55" s="70"/>
      <c r="K55" s="69"/>
      <c r="L55" s="89" t="s">
        <v>26</v>
      </c>
      <c r="M55" s="90">
        <v>7.3300000000000004E-2</v>
      </c>
      <c r="N55" s="129"/>
      <c r="O55" s="130"/>
      <c r="P55" s="131"/>
      <c r="Q55" s="25">
        <f t="shared" si="2"/>
        <v>0</v>
      </c>
      <c r="R55" s="69"/>
      <c r="S55" s="70"/>
      <c r="T55" s="70"/>
      <c r="U55" s="70"/>
      <c r="V55" s="70"/>
    </row>
    <row r="56" spans="1:22" ht="86.25" thickBot="1">
      <c r="A56" s="70"/>
      <c r="B56" s="70"/>
      <c r="C56" s="70"/>
      <c r="D56" s="70"/>
      <c r="E56" s="70"/>
      <c r="F56" s="70"/>
      <c r="G56" s="70"/>
      <c r="H56" s="70"/>
      <c r="I56" s="70"/>
      <c r="J56" s="70"/>
      <c r="K56" s="69"/>
      <c r="L56" s="91" t="s">
        <v>27</v>
      </c>
      <c r="M56" s="92"/>
      <c r="N56" s="134"/>
      <c r="O56" s="135"/>
      <c r="P56" s="136"/>
      <c r="Q56" s="25">
        <f t="shared" si="2"/>
        <v>0</v>
      </c>
      <c r="R56" s="69"/>
      <c r="S56" s="70"/>
      <c r="T56" s="70"/>
      <c r="U56" s="70"/>
      <c r="V56" s="70"/>
    </row>
    <row r="57" spans="1:22" ht="15.75" customHeight="1" thickBot="1">
      <c r="A57" s="70"/>
      <c r="B57" s="70"/>
      <c r="C57" s="70"/>
      <c r="D57" s="70"/>
      <c r="E57" s="70"/>
      <c r="F57" s="70"/>
      <c r="G57" s="70"/>
      <c r="H57" s="70"/>
      <c r="I57" s="70"/>
      <c r="J57" s="70"/>
      <c r="K57" s="69"/>
      <c r="L57" s="93" t="s">
        <v>51</v>
      </c>
      <c r="M57" s="94"/>
      <c r="N57" s="137"/>
      <c r="O57" s="138"/>
      <c r="P57" s="139"/>
      <c r="Q57" s="26">
        <f>SUM(Q36:Q56)</f>
        <v>0</v>
      </c>
      <c r="R57" s="69"/>
      <c r="S57" s="70"/>
      <c r="T57" s="70"/>
      <c r="U57" s="70"/>
      <c r="V57" s="70"/>
    </row>
    <row r="58" spans="1:22" ht="32.25" customHeight="1">
      <c r="A58" s="70"/>
      <c r="B58" s="70"/>
      <c r="C58" s="70"/>
      <c r="D58" s="70"/>
      <c r="E58" s="70"/>
      <c r="F58" s="70"/>
      <c r="G58" s="70"/>
      <c r="H58" s="70"/>
      <c r="I58" s="70"/>
      <c r="J58" s="70"/>
      <c r="K58" s="69"/>
      <c r="L58" s="69"/>
      <c r="M58" s="69"/>
      <c r="N58" s="69"/>
      <c r="O58" s="69"/>
      <c r="P58" s="69"/>
      <c r="Q58" s="69"/>
      <c r="R58" s="69"/>
      <c r="S58" s="70"/>
      <c r="T58" s="70"/>
      <c r="U58" s="70"/>
      <c r="V58" s="70"/>
    </row>
    <row r="59" spans="1:22">
      <c r="A59" s="70"/>
      <c r="B59" s="70"/>
      <c r="C59" s="70"/>
      <c r="D59" s="70"/>
      <c r="E59" s="70"/>
      <c r="F59" s="70"/>
      <c r="G59" s="70"/>
      <c r="H59" s="70"/>
      <c r="I59" s="70"/>
      <c r="J59" s="70"/>
      <c r="K59" s="70"/>
      <c r="L59" s="70"/>
      <c r="M59" s="70"/>
      <c r="N59" s="70"/>
      <c r="O59" s="70"/>
      <c r="P59" s="70"/>
      <c r="Q59" s="70"/>
      <c r="R59" s="70"/>
      <c r="S59" s="70"/>
      <c r="T59" s="70"/>
      <c r="U59" s="70"/>
      <c r="V59" s="70"/>
    </row>
  </sheetData>
  <sheetProtection algorithmName="SHA-512" hashValue="ViKAawRMagHCeRRweuSFDtQCDUMvDknHt4I3Y8Y9Q032zXMl8ve27rtzlFHWqilUBqHXYLMVpiW/kYPecy2aDA==" saltValue="B0xfm1fFIuf+dEyal63JfQ==" spinCount="100000" sheet="1" objects="1" scenarios="1"/>
  <mergeCells count="84">
    <mergeCell ref="N56:P56"/>
    <mergeCell ref="N57:P57"/>
    <mergeCell ref="L42:L43"/>
    <mergeCell ref="M42:M43"/>
    <mergeCell ref="Q26:S26"/>
    <mergeCell ref="Q27:S27"/>
    <mergeCell ref="Q28:S28"/>
    <mergeCell ref="Q29:S29"/>
    <mergeCell ref="N51:P51"/>
    <mergeCell ref="N52:P52"/>
    <mergeCell ref="N53:P53"/>
    <mergeCell ref="N54:P54"/>
    <mergeCell ref="N55:P55"/>
    <mergeCell ref="N46:P46"/>
    <mergeCell ref="N47:P47"/>
    <mergeCell ref="N37:P37"/>
    <mergeCell ref="N38:P38"/>
    <mergeCell ref="N39:P39"/>
    <mergeCell ref="N49:P49"/>
    <mergeCell ref="P24:Q25"/>
    <mergeCell ref="N50:P50"/>
    <mergeCell ref="N40:P40"/>
    <mergeCell ref="N41:P41"/>
    <mergeCell ref="N43:P43"/>
    <mergeCell ref="N44:P44"/>
    <mergeCell ref="N45:P45"/>
    <mergeCell ref="N48:P48"/>
    <mergeCell ref="K29:L29"/>
    <mergeCell ref="K30:L30"/>
    <mergeCell ref="K31:L31"/>
    <mergeCell ref="N35:P35"/>
    <mergeCell ref="N36:P36"/>
    <mergeCell ref="K24:L24"/>
    <mergeCell ref="K25:L25"/>
    <mergeCell ref="K26:L26"/>
    <mergeCell ref="K27:L27"/>
    <mergeCell ref="K28:L28"/>
    <mergeCell ref="I31:J31"/>
    <mergeCell ref="K8:L9"/>
    <mergeCell ref="K10:L10"/>
    <mergeCell ref="K11:L11"/>
    <mergeCell ref="K12:L12"/>
    <mergeCell ref="K13:L13"/>
    <mergeCell ref="K14:L14"/>
    <mergeCell ref="K15:L15"/>
    <mergeCell ref="K16:L16"/>
    <mergeCell ref="K17:L17"/>
    <mergeCell ref="K18:L18"/>
    <mergeCell ref="K19:L19"/>
    <mergeCell ref="K20:L20"/>
    <mergeCell ref="K21:L21"/>
    <mergeCell ref="K22:L22"/>
    <mergeCell ref="K23:L23"/>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D35:F35"/>
    <mergeCell ref="C35:C36"/>
    <mergeCell ref="M8:M9"/>
    <mergeCell ref="G35:G36"/>
    <mergeCell ref="H35:H36"/>
    <mergeCell ref="D8:F8"/>
    <mergeCell ref="C8:C9"/>
    <mergeCell ref="G8:G9"/>
    <mergeCell ref="H8:H9"/>
    <mergeCell ref="I8:J9"/>
    <mergeCell ref="I10:J10"/>
    <mergeCell ref="I11:J11"/>
    <mergeCell ref="I12:J12"/>
    <mergeCell ref="I13:J13"/>
    <mergeCell ref="I14:J14"/>
    <mergeCell ref="I15:J1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7B0411E-3A25-45D6-8AE4-8BF7CBF6399E}">
          <x14:formula1>
            <xm:f>'Data ark'!$H$7:$H$12</xm:f>
          </x14:formula1>
          <xm:sqref>H10:H30</xm:sqref>
        </x14:dataValidation>
        <x14:dataValidation type="list" allowBlank="1" showInputMessage="1" showErrorMessage="1" xr:uid="{EEF4228D-6053-4F5B-A73B-6CDEB271EF1B}">
          <x14:formula1>
            <xm:f>'Data ark'!$B$7:$B$26</xm:f>
          </x14:formula1>
          <xm:sqref>C10:C30</xm:sqref>
        </x14:dataValidation>
        <x14:dataValidation type="list" allowBlank="1" showInputMessage="1" showErrorMessage="1" xr:uid="{E188C635-106C-4A79-95F6-10957CDC4E18}">
          <x14:formula1>
            <xm:f>'Data ark'!$H$16:$H$19</xm:f>
          </x14:formula1>
          <xm:sqref>C37:C40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0"/>
  <sheetViews>
    <sheetView showGridLines="0" tabSelected="1" zoomScale="89" zoomScaleNormal="89" workbookViewId="0">
      <selection activeCell="K20" sqref="K20"/>
    </sheetView>
  </sheetViews>
  <sheetFormatPr defaultColWidth="9.140625" defaultRowHeight="14.25"/>
  <cols>
    <col min="1" max="1" width="9.140625" style="39"/>
    <col min="2" max="2" width="51.140625" style="39" bestFit="1" customWidth="1"/>
    <col min="3" max="3" width="9.140625" style="39"/>
    <col min="4" max="4" width="13.42578125" style="39" bestFit="1" customWidth="1"/>
    <col min="5" max="5" width="11.7109375" style="39" bestFit="1" customWidth="1"/>
    <col min="6" max="7" width="9.140625" style="39"/>
    <col min="8" max="8" width="32.85546875" style="39" bestFit="1" customWidth="1"/>
    <col min="9" max="10" width="9.140625" style="39"/>
    <col min="11" max="11" width="24.7109375" style="39" bestFit="1" customWidth="1"/>
    <col min="12" max="13" width="14.7109375" style="39" bestFit="1" customWidth="1"/>
    <col min="14" max="14" width="15.85546875" style="39" bestFit="1" customWidth="1"/>
    <col min="15" max="15" width="18.85546875" style="39" customWidth="1"/>
    <col min="16" max="16" width="19.140625" style="39" bestFit="1" customWidth="1"/>
    <col min="17" max="17" width="9.140625" style="39"/>
    <col min="18" max="18" width="18.85546875" style="39" bestFit="1" customWidth="1"/>
    <col min="19" max="16384" width="9.140625" style="39"/>
  </cols>
  <sheetData>
    <row r="1" spans="1:23" ht="18.75">
      <c r="A1" s="38"/>
      <c r="B1" s="1"/>
      <c r="C1" s="2" t="s">
        <v>55</v>
      </c>
      <c r="D1" s="1"/>
      <c r="E1" s="1"/>
      <c r="F1" s="1"/>
      <c r="G1" s="1"/>
      <c r="H1" s="1"/>
      <c r="I1" s="38"/>
      <c r="J1" s="1"/>
      <c r="K1" s="1"/>
      <c r="L1" s="3"/>
      <c r="M1" s="3"/>
      <c r="N1" s="3"/>
      <c r="O1" s="3"/>
      <c r="P1" s="3"/>
      <c r="Q1" s="3"/>
      <c r="R1" s="3"/>
      <c r="S1" s="3"/>
      <c r="T1" s="3"/>
      <c r="U1" s="3"/>
      <c r="V1" s="3"/>
      <c r="W1" s="3"/>
    </row>
    <row r="2" spans="1:23">
      <c r="A2" s="38"/>
      <c r="B2" s="1"/>
      <c r="C2" s="1"/>
      <c r="D2" s="1"/>
      <c r="E2" s="1"/>
      <c r="F2" s="1"/>
      <c r="G2" s="1"/>
      <c r="H2" s="1"/>
      <c r="I2" s="1"/>
      <c r="J2" s="2"/>
      <c r="K2" s="2"/>
      <c r="L2" s="40"/>
      <c r="M2" s="40"/>
      <c r="N2" s="3"/>
      <c r="O2" s="3"/>
      <c r="P2" s="3"/>
      <c r="Q2" s="3"/>
      <c r="R2" s="3"/>
      <c r="S2" s="3"/>
      <c r="T2" s="3"/>
      <c r="U2" s="3"/>
      <c r="V2" s="3"/>
      <c r="W2" s="3"/>
    </row>
    <row r="3" spans="1:23">
      <c r="A3" s="38"/>
      <c r="B3" s="1"/>
      <c r="C3" s="1"/>
      <c r="D3" s="1"/>
      <c r="E3" s="1"/>
      <c r="F3" s="1"/>
      <c r="G3" s="1"/>
      <c r="H3" s="1"/>
      <c r="I3" s="1"/>
      <c r="J3" s="1"/>
      <c r="K3" s="1"/>
      <c r="L3" s="3"/>
      <c r="M3" s="3"/>
      <c r="N3" s="3"/>
      <c r="O3" s="3"/>
      <c r="P3" s="3"/>
      <c r="Q3" s="3"/>
      <c r="R3" s="3"/>
      <c r="S3" s="3"/>
      <c r="T3" s="3"/>
      <c r="U3" s="3"/>
      <c r="V3" s="3"/>
      <c r="W3" s="3"/>
    </row>
    <row r="4" spans="1:23" ht="21">
      <c r="A4" s="38"/>
      <c r="B4" s="41" t="s">
        <v>54</v>
      </c>
      <c r="C4" s="38"/>
      <c r="D4" s="1"/>
      <c r="E4" s="1"/>
      <c r="F4" s="1"/>
      <c r="G4" s="1"/>
      <c r="H4" s="1"/>
      <c r="I4" s="1"/>
      <c r="J4" s="1">
        <f>Indtastning!Q4</f>
        <v>0</v>
      </c>
      <c r="K4" s="1"/>
      <c r="L4" s="3"/>
      <c r="M4" s="3"/>
      <c r="N4" s="3"/>
      <c r="O4" s="3"/>
      <c r="P4" s="3"/>
      <c r="Q4" s="3"/>
      <c r="R4" s="3"/>
      <c r="S4" s="3"/>
      <c r="T4" s="3"/>
      <c r="U4" s="3"/>
      <c r="V4" s="3"/>
      <c r="W4" s="3"/>
    </row>
    <row r="5" spans="1:23" ht="18">
      <c r="A5" s="4"/>
      <c r="B5" s="4"/>
      <c r="C5" s="4"/>
      <c r="D5" s="5"/>
      <c r="E5" s="5"/>
      <c r="F5" s="5"/>
      <c r="G5" s="5"/>
      <c r="H5" s="5"/>
      <c r="I5" s="5"/>
      <c r="J5" s="5"/>
      <c r="K5" s="5"/>
      <c r="L5" s="42"/>
      <c r="M5" s="42"/>
      <c r="N5" s="42"/>
      <c r="O5" s="42"/>
      <c r="P5" s="42"/>
      <c r="Q5" s="42"/>
      <c r="R5" s="42"/>
      <c r="S5" s="42"/>
      <c r="T5" s="42"/>
      <c r="U5" s="42"/>
      <c r="V5" s="42"/>
      <c r="W5" s="43"/>
    </row>
    <row r="6" spans="1:23" ht="15">
      <c r="A6" s="38"/>
      <c r="B6" s="44" t="s">
        <v>0</v>
      </c>
      <c r="C6" s="44" t="s">
        <v>28</v>
      </c>
      <c r="D6" s="44" t="s">
        <v>29</v>
      </c>
      <c r="E6" s="44" t="s">
        <v>6</v>
      </c>
      <c r="F6" s="45"/>
      <c r="G6" s="45"/>
      <c r="H6" s="46" t="s">
        <v>1</v>
      </c>
      <c r="I6" s="45"/>
      <c r="J6" s="38"/>
      <c r="K6" s="47"/>
      <c r="L6" s="48"/>
      <c r="M6" s="48"/>
      <c r="N6" s="48"/>
      <c r="O6" s="49"/>
      <c r="P6" s="48"/>
    </row>
    <row r="7" spans="1:23" ht="15">
      <c r="A7" s="38"/>
      <c r="B7" s="50" t="s">
        <v>7</v>
      </c>
      <c r="C7" s="51" t="s">
        <v>14</v>
      </c>
      <c r="D7" s="52">
        <v>15.07</v>
      </c>
      <c r="E7" s="51">
        <v>63.03</v>
      </c>
      <c r="F7" s="53" t="s">
        <v>36</v>
      </c>
      <c r="G7" s="54"/>
      <c r="H7" s="45" t="s">
        <v>33</v>
      </c>
      <c r="I7" s="45"/>
      <c r="J7" s="38"/>
      <c r="K7" s="55"/>
      <c r="L7" s="56"/>
      <c r="M7" s="56"/>
      <c r="N7" s="56"/>
      <c r="O7" s="56"/>
      <c r="P7" s="56"/>
    </row>
    <row r="8" spans="1:23" ht="15">
      <c r="A8" s="38"/>
      <c r="B8" s="57" t="s">
        <v>8</v>
      </c>
      <c r="C8" s="51" t="s">
        <v>14</v>
      </c>
      <c r="D8" s="52">
        <v>14.05</v>
      </c>
      <c r="E8" s="58">
        <v>58.77</v>
      </c>
      <c r="F8" s="53" t="s">
        <v>36</v>
      </c>
      <c r="G8" s="54"/>
      <c r="H8" s="45" t="s">
        <v>31</v>
      </c>
      <c r="I8" s="45"/>
      <c r="J8" s="38"/>
      <c r="K8" s="55"/>
      <c r="L8" s="56"/>
      <c r="M8" s="56"/>
      <c r="N8" s="56"/>
      <c r="O8" s="56"/>
      <c r="P8" s="56"/>
    </row>
    <row r="9" spans="1:23">
      <c r="A9" s="38"/>
      <c r="B9" s="59" t="s">
        <v>35</v>
      </c>
      <c r="C9" s="51" t="s">
        <v>14</v>
      </c>
      <c r="D9" s="52">
        <v>13.93</v>
      </c>
      <c r="E9" s="60">
        <v>58.27</v>
      </c>
      <c r="F9" s="53" t="s">
        <v>36</v>
      </c>
      <c r="G9" s="54"/>
      <c r="H9" s="45" t="s">
        <v>30</v>
      </c>
      <c r="I9" s="45"/>
      <c r="J9" s="38"/>
      <c r="K9" s="38"/>
    </row>
    <row r="10" spans="1:23">
      <c r="A10" s="38"/>
      <c r="B10" s="61" t="s">
        <v>9</v>
      </c>
      <c r="C10" s="51" t="s">
        <v>14</v>
      </c>
      <c r="D10" s="52">
        <v>15.95</v>
      </c>
      <c r="E10" s="60">
        <v>66.709999999999994</v>
      </c>
      <c r="F10" s="53" t="s">
        <v>36</v>
      </c>
      <c r="G10" s="54"/>
      <c r="H10" s="45" t="s">
        <v>32</v>
      </c>
      <c r="I10" s="45"/>
      <c r="J10" s="38"/>
      <c r="K10" s="38"/>
    </row>
    <row r="11" spans="1:23">
      <c r="A11" s="38"/>
      <c r="B11" s="61" t="s">
        <v>10</v>
      </c>
      <c r="C11" s="51" t="s">
        <v>14</v>
      </c>
      <c r="D11" s="52">
        <v>14.36</v>
      </c>
      <c r="E11" s="60">
        <v>60.06</v>
      </c>
      <c r="F11" s="53" t="s">
        <v>36</v>
      </c>
      <c r="G11" s="54"/>
      <c r="H11" s="45" t="s">
        <v>3</v>
      </c>
      <c r="I11" s="45"/>
      <c r="J11" s="38"/>
      <c r="K11" s="38"/>
    </row>
    <row r="12" spans="1:23">
      <c r="A12" s="38"/>
      <c r="B12" s="59" t="s">
        <v>11</v>
      </c>
      <c r="C12" s="51" t="s">
        <v>14</v>
      </c>
      <c r="D12" s="52">
        <v>15.07</v>
      </c>
      <c r="E12" s="60">
        <v>63.03</v>
      </c>
      <c r="F12" s="53" t="s">
        <v>36</v>
      </c>
      <c r="G12" s="54"/>
      <c r="H12" s="45" t="s">
        <v>4</v>
      </c>
      <c r="I12" s="45"/>
      <c r="J12" s="38"/>
      <c r="K12" s="38"/>
    </row>
    <row r="13" spans="1:23">
      <c r="A13" s="38"/>
      <c r="B13" s="59" t="s">
        <v>12</v>
      </c>
      <c r="C13" s="51" t="s">
        <v>14</v>
      </c>
      <c r="D13" s="52">
        <v>19.34</v>
      </c>
      <c r="E13" s="60">
        <v>80.900000000000006</v>
      </c>
      <c r="F13" s="53" t="s">
        <v>37</v>
      </c>
      <c r="G13" s="54"/>
      <c r="H13" s="45"/>
      <c r="I13" s="45"/>
      <c r="J13" s="38"/>
      <c r="K13" s="38"/>
    </row>
    <row r="14" spans="1:23">
      <c r="A14" s="38"/>
      <c r="B14" s="59" t="s">
        <v>15</v>
      </c>
      <c r="C14" s="51" t="s">
        <v>14</v>
      </c>
      <c r="D14" s="52">
        <v>18.739999999999998</v>
      </c>
      <c r="E14" s="60">
        <v>78.400000000000006</v>
      </c>
      <c r="F14" s="53" t="s">
        <v>37</v>
      </c>
      <c r="G14" s="54"/>
      <c r="H14" s="45"/>
      <c r="I14" s="45"/>
      <c r="J14" s="38"/>
      <c r="K14" s="38"/>
    </row>
    <row r="15" spans="1:23" ht="15">
      <c r="A15" s="38"/>
      <c r="B15" s="59" t="s">
        <v>16</v>
      </c>
      <c r="C15" s="51" t="s">
        <v>14</v>
      </c>
      <c r="D15" s="52">
        <f>SUM(E15/4.35)*1.04</f>
        <v>19.341609195402302</v>
      </c>
      <c r="E15" s="60">
        <v>80.900000000000006</v>
      </c>
      <c r="F15" s="53" t="s">
        <v>37</v>
      </c>
      <c r="G15" s="54"/>
      <c r="H15" s="100" t="s">
        <v>1</v>
      </c>
      <c r="I15" s="45"/>
      <c r="J15" s="38"/>
      <c r="K15" s="38"/>
    </row>
    <row r="16" spans="1:23">
      <c r="A16" s="38"/>
      <c r="B16" s="61" t="s">
        <v>17</v>
      </c>
      <c r="C16" s="51" t="s">
        <v>14</v>
      </c>
      <c r="D16" s="52">
        <v>12.9</v>
      </c>
      <c r="E16" s="60">
        <v>53.96</v>
      </c>
      <c r="F16" s="53" t="s">
        <v>37</v>
      </c>
      <c r="G16" s="54"/>
      <c r="H16" s="101" t="s">
        <v>33</v>
      </c>
      <c r="I16" s="45"/>
      <c r="J16" s="38"/>
      <c r="K16" s="38"/>
    </row>
    <row r="17" spans="1:11">
      <c r="A17" s="38"/>
      <c r="B17" s="61" t="s">
        <v>18</v>
      </c>
      <c r="C17" s="51" t="s">
        <v>14</v>
      </c>
      <c r="D17" s="52">
        <v>12.12</v>
      </c>
      <c r="E17" s="60">
        <v>50.69</v>
      </c>
      <c r="F17" s="53" t="s">
        <v>37</v>
      </c>
      <c r="G17" s="54"/>
      <c r="H17" s="101" t="s">
        <v>30</v>
      </c>
      <c r="I17" s="45"/>
      <c r="J17" s="38"/>
      <c r="K17" s="38"/>
    </row>
    <row r="18" spans="1:11">
      <c r="A18" s="38"/>
      <c r="B18" s="61" t="s">
        <v>19</v>
      </c>
      <c r="C18" s="51" t="s">
        <v>14</v>
      </c>
      <c r="D18" s="52">
        <v>12.04</v>
      </c>
      <c r="E18" s="60">
        <v>50.36</v>
      </c>
      <c r="F18" s="53" t="s">
        <v>37</v>
      </c>
      <c r="G18" s="54"/>
      <c r="H18" s="101" t="s">
        <v>4</v>
      </c>
      <c r="I18" s="45"/>
      <c r="J18" s="38"/>
      <c r="K18" s="38"/>
    </row>
    <row r="19" spans="1:11" ht="25.5">
      <c r="A19" s="38"/>
      <c r="B19" s="61" t="s">
        <v>20</v>
      </c>
      <c r="C19" s="51" t="s">
        <v>14</v>
      </c>
      <c r="D19" s="52">
        <v>11.6</v>
      </c>
      <c r="E19" s="60">
        <v>48.52</v>
      </c>
      <c r="F19" s="53" t="s">
        <v>37</v>
      </c>
      <c r="G19" s="54"/>
      <c r="H19" s="101" t="s">
        <v>3</v>
      </c>
      <c r="I19" s="45"/>
      <c r="J19" s="38"/>
      <c r="K19" s="38"/>
    </row>
    <row r="20" spans="1:11" ht="38.25">
      <c r="A20" s="38"/>
      <c r="B20" s="61" t="s">
        <v>21</v>
      </c>
      <c r="C20" s="51" t="s">
        <v>14</v>
      </c>
      <c r="D20" s="52">
        <v>1.99</v>
      </c>
      <c r="E20" s="60">
        <v>8.32</v>
      </c>
      <c r="F20" s="53" t="s">
        <v>37</v>
      </c>
      <c r="G20" s="54"/>
      <c r="H20" s="101"/>
      <c r="I20" s="45"/>
      <c r="J20" s="38"/>
      <c r="K20" s="38"/>
    </row>
    <row r="21" spans="1:11">
      <c r="A21" s="38"/>
      <c r="B21" s="59" t="s">
        <v>22</v>
      </c>
      <c r="C21" s="51" t="s">
        <v>14</v>
      </c>
      <c r="D21" s="52">
        <v>14.86</v>
      </c>
      <c r="E21" s="60">
        <v>62.15</v>
      </c>
      <c r="F21" s="53" t="s">
        <v>37</v>
      </c>
      <c r="G21" s="54"/>
      <c r="H21" s="45"/>
      <c r="I21" s="45"/>
      <c r="J21" s="38"/>
      <c r="K21" s="38"/>
    </row>
    <row r="22" spans="1:11">
      <c r="A22" s="38"/>
      <c r="B22" s="59" t="s">
        <v>23</v>
      </c>
      <c r="C22" s="51" t="s">
        <v>14</v>
      </c>
      <c r="D22" s="52">
        <v>14.16</v>
      </c>
      <c r="E22" s="60">
        <v>59.23</v>
      </c>
      <c r="F22" s="53" t="s">
        <v>37</v>
      </c>
      <c r="G22" s="54"/>
      <c r="H22" s="45"/>
      <c r="I22" s="45"/>
      <c r="J22" s="38"/>
      <c r="K22" s="38"/>
    </row>
    <row r="23" spans="1:11">
      <c r="A23" s="38"/>
      <c r="B23" s="59" t="s">
        <v>24</v>
      </c>
      <c r="C23" s="51" t="s">
        <v>14</v>
      </c>
      <c r="D23" s="52">
        <v>13.41</v>
      </c>
      <c r="E23" s="60">
        <v>56.09</v>
      </c>
      <c r="F23" s="53" t="s">
        <v>37</v>
      </c>
      <c r="G23" s="54"/>
      <c r="H23" s="45"/>
      <c r="I23" s="45"/>
      <c r="J23" s="38"/>
      <c r="K23" s="38"/>
    </row>
    <row r="24" spans="1:11" ht="25.5">
      <c r="A24" s="38"/>
      <c r="B24" s="61" t="s">
        <v>25</v>
      </c>
      <c r="C24" s="60" t="s">
        <v>13</v>
      </c>
      <c r="D24" s="52">
        <v>203.65</v>
      </c>
      <c r="E24" s="60">
        <v>851.8</v>
      </c>
      <c r="F24" s="53"/>
      <c r="G24" s="54"/>
      <c r="H24" s="45"/>
      <c r="I24" s="8"/>
      <c r="J24" s="1"/>
      <c r="K24" s="1"/>
    </row>
    <row r="25" spans="1:11">
      <c r="A25" s="38"/>
      <c r="B25" s="61" t="s">
        <v>26</v>
      </c>
      <c r="C25" s="60" t="s">
        <v>42</v>
      </c>
      <c r="D25" s="52">
        <v>13.04</v>
      </c>
      <c r="E25" s="60">
        <v>54.54</v>
      </c>
      <c r="F25" s="53" t="s">
        <v>36</v>
      </c>
      <c r="G25" s="54"/>
      <c r="H25" s="45"/>
      <c r="I25" s="8"/>
      <c r="J25" s="62"/>
      <c r="K25" s="63"/>
    </row>
    <row r="26" spans="1:11" ht="38.25">
      <c r="A26" s="38"/>
      <c r="B26" s="61" t="s">
        <v>27</v>
      </c>
      <c r="C26" s="60" t="s">
        <v>14</v>
      </c>
      <c r="D26" s="52">
        <v>1.36</v>
      </c>
      <c r="E26" s="60">
        <v>5.7</v>
      </c>
      <c r="F26" s="53" t="s">
        <v>37</v>
      </c>
      <c r="G26" s="54"/>
      <c r="H26" s="45"/>
      <c r="I26" s="8"/>
      <c r="J26" s="62"/>
      <c r="K26" s="63"/>
    </row>
    <row r="27" spans="1:11">
      <c r="A27" s="38"/>
      <c r="B27" s="38"/>
      <c r="C27" s="38"/>
      <c r="D27" s="38"/>
      <c r="E27" s="38"/>
      <c r="F27" s="38"/>
      <c r="G27" s="38"/>
      <c r="H27" s="38"/>
      <c r="I27" s="1"/>
      <c r="J27" s="62"/>
      <c r="K27" s="63"/>
    </row>
    <row r="28" spans="1:11">
      <c r="A28" s="38"/>
      <c r="B28" s="38"/>
      <c r="C28" s="38"/>
      <c r="D28" s="38"/>
      <c r="E28" s="38"/>
      <c r="F28" s="38"/>
      <c r="G28" s="38"/>
      <c r="H28" s="38"/>
      <c r="I28" s="1"/>
      <c r="J28" s="62"/>
      <c r="K28" s="63"/>
    </row>
    <row r="29" spans="1:11">
      <c r="A29" s="38"/>
      <c r="B29" s="38"/>
      <c r="C29" s="38"/>
      <c r="D29" s="38"/>
      <c r="E29" s="38"/>
      <c r="F29" s="38"/>
      <c r="G29" s="38"/>
      <c r="H29" s="38"/>
      <c r="I29" s="1"/>
      <c r="J29" s="62"/>
      <c r="K29" s="63"/>
    </row>
    <row r="30" spans="1:11">
      <c r="I30" s="3"/>
      <c r="J30" s="64"/>
      <c r="K30" s="65"/>
    </row>
    <row r="31" spans="1:11">
      <c r="I31" s="3"/>
      <c r="J31" s="64"/>
      <c r="K31" s="65"/>
    </row>
    <row r="32" spans="1:11">
      <c r="I32" s="3"/>
      <c r="J32" s="64"/>
      <c r="K32" s="65"/>
    </row>
    <row r="33" spans="9:11">
      <c r="I33" s="3"/>
      <c r="J33" s="64"/>
      <c r="K33" s="65"/>
    </row>
    <row r="34" spans="9:11">
      <c r="I34" s="3"/>
      <c r="J34" s="64"/>
      <c r="K34" s="65"/>
    </row>
    <row r="35" spans="9:11">
      <c r="I35" s="3"/>
      <c r="J35" s="64"/>
      <c r="K35" s="65"/>
    </row>
    <row r="36" spans="9:11">
      <c r="I36" s="3"/>
      <c r="J36" s="64"/>
      <c r="K36" s="65"/>
    </row>
    <row r="37" spans="9:11">
      <c r="I37" s="3"/>
      <c r="J37" s="64"/>
      <c r="K37" s="65"/>
    </row>
    <row r="38" spans="9:11">
      <c r="I38" s="3"/>
      <c r="J38" s="64"/>
      <c r="K38" s="65"/>
    </row>
    <row r="39" spans="9:11">
      <c r="I39" s="3"/>
      <c r="J39" s="64"/>
      <c r="K39" s="65"/>
    </row>
    <row r="40" spans="9:11">
      <c r="I40" s="3"/>
      <c r="J40" s="64"/>
      <c r="K40" s="65"/>
    </row>
    <row r="41" spans="9:11">
      <c r="I41" s="3"/>
      <c r="J41" s="64"/>
      <c r="K41" s="65"/>
    </row>
    <row r="42" spans="9:11">
      <c r="I42" s="3"/>
      <c r="J42" s="64"/>
      <c r="K42" s="65"/>
    </row>
    <row r="43" spans="9:11">
      <c r="I43" s="3"/>
      <c r="J43" s="64"/>
      <c r="K43" s="65"/>
    </row>
    <row r="44" spans="9:11">
      <c r="I44" s="3"/>
      <c r="J44" s="64"/>
      <c r="K44" s="65"/>
    </row>
    <row r="45" spans="9:11">
      <c r="I45" s="3"/>
      <c r="J45" s="3"/>
      <c r="K45" s="3"/>
    </row>
    <row r="46" spans="9:11">
      <c r="I46" s="3"/>
      <c r="J46" s="3"/>
      <c r="K46" s="3"/>
    </row>
    <row r="47" spans="9:11">
      <c r="I47" s="3"/>
      <c r="J47" s="3"/>
      <c r="K47" s="3"/>
    </row>
    <row r="48" spans="9:11">
      <c r="I48" s="3"/>
      <c r="J48" s="3"/>
      <c r="K48" s="3"/>
    </row>
    <row r="49" spans="9:11">
      <c r="I49" s="3"/>
      <c r="J49" s="3"/>
      <c r="K49" s="3"/>
    </row>
    <row r="50" spans="9:11">
      <c r="I50" s="3"/>
      <c r="J50" s="3"/>
      <c r="K50" s="3"/>
    </row>
  </sheetData>
  <sheetProtection algorithmName="SHA-512" hashValue="fvnfj1diG+8PYej2wyhV+GJVywAGmWVevej28+CUD+UO1pAtXm0jXdvfjcaBD3ytDQsOSuEnduUYpDmA8Y0sUg==" saltValue="3UsfWTyuusjibjBJlmaMng==" spinCount="100000" sheet="1" selectLockedCells="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Introduktion</vt:lpstr>
      <vt:lpstr>Indtastning</vt:lpstr>
      <vt:lpstr>Data ark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Frederik Lynge Halvorsen</dc:creator>
  <cp:lastModifiedBy>Anders Normann</cp:lastModifiedBy>
  <dcterms:created xsi:type="dcterms:W3CDTF">2025-02-11T10:35:47Z</dcterms:created>
  <dcterms:modified xsi:type="dcterms:W3CDTF">2026-02-24T12:05:43Z</dcterms:modified>
</cp:coreProperties>
</file>